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9c99e48056d3f5a/ドキュメント/^^.桶川市ソフトボール連盟/2026/03登録/"/>
    </mc:Choice>
  </mc:AlternateContent>
  <xr:revisionPtr revIDLastSave="0" documentId="8_{F1FB7927-530B-473B-B625-7D41319D7F60}" xr6:coauthVersionLast="47" xr6:coauthVersionMax="47" xr10:uidLastSave="{00000000-0000-0000-0000-000000000000}"/>
  <bookViews>
    <workbookView xWindow="-108" yWindow="-108" windowWidth="23256" windowHeight="13896" tabRatio="730" activeTab="2" xr2:uid="{00000000-000D-0000-FFFF-FFFF00000000}"/>
  </bookViews>
  <sheets>
    <sheet name="1.表紙" sheetId="29" r:id="rId1"/>
    <sheet name="2.目次" sheetId="25" r:id="rId2"/>
    <sheet name="3.案内" sheetId="9" r:id="rId3"/>
    <sheet name="4.注意事項" sheetId="27" r:id="rId4"/>
    <sheet name="5.参加確認書" sheetId="28" r:id="rId5"/>
    <sheet name="6.データ入力" sheetId="4" r:id="rId6"/>
    <sheet name="7.申込書・領収証" sheetId="5" r:id="rId7"/>
    <sheet name="8.登録選手" sheetId="2" r:id="rId8"/>
    <sheet name="9.保険申込" sheetId="35" r:id="rId9"/>
    <sheet name="10.表彰選手" sheetId="3" r:id="rId10"/>
    <sheet name="11.昨年のデータ等を利用する場合 " sheetId="40" r:id="rId11"/>
    <sheet name="Sheet2" sheetId="30" r:id="rId12"/>
  </sheets>
  <definedNames>
    <definedName name="_xlnm.Print_Area" localSheetId="10">'11.昨年のデータ等を利用する場合 '!$B$2:$Z$53</definedName>
    <definedName name="_xlnm.Print_Area" localSheetId="3">'4.注意事項'!$A$1:$K$64</definedName>
    <definedName name="_xlnm.Print_Area" localSheetId="5">'6.データ入力'!$A$1:$K$52</definedName>
    <definedName name="_xlnm.Print_Area" localSheetId="6">'7.申込書・領収証'!$A$1:$AV$50</definedName>
    <definedName name="_xlnm.Print_Area" localSheetId="7">'8.登録選手'!$B$1:$W$49</definedName>
    <definedName name="_xlnm.Print_Area" localSheetId="8">'9.保険申込'!$D$1:$V$42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40" l="1"/>
  <c r="K53" i="40"/>
  <c r="J53" i="40"/>
  <c r="E53" i="40"/>
  <c r="G15" i="40"/>
  <c r="G14" i="40"/>
  <c r="G12" i="40"/>
  <c r="G11" i="40"/>
  <c r="F10" i="40"/>
  <c r="J7" i="40"/>
  <c r="G13" i="40" l="1"/>
  <c r="AD15" i="5"/>
  <c r="P14" i="5"/>
  <c r="H1" i="28" l="1"/>
  <c r="M1" i="3"/>
  <c r="C41" i="35"/>
  <c r="C42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8" i="35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8" i="2"/>
  <c r="T18" i="35" l="1"/>
  <c r="U18" i="35"/>
  <c r="V18" i="35"/>
  <c r="V19" i="35"/>
  <c r="T19" i="35"/>
  <c r="U19" i="35"/>
  <c r="T17" i="35"/>
  <c r="U17" i="35"/>
  <c r="V17" i="35"/>
  <c r="U20" i="35"/>
  <c r="V20" i="35"/>
  <c r="T20" i="35"/>
  <c r="U16" i="35"/>
  <c r="V16" i="35"/>
  <c r="T16" i="35"/>
  <c r="T26" i="35"/>
  <c r="U26" i="35"/>
  <c r="V26" i="35"/>
  <c r="U25" i="35"/>
  <c r="V25" i="35"/>
  <c r="T25" i="35"/>
  <c r="U24" i="35"/>
  <c r="V24" i="35"/>
  <c r="T24" i="35"/>
  <c r="I35" i="35"/>
  <c r="S35" i="35"/>
  <c r="T35" i="35"/>
  <c r="U35" i="35"/>
  <c r="V35" i="35"/>
  <c r="V23" i="35"/>
  <c r="U23" i="35"/>
  <c r="T23" i="35"/>
  <c r="S34" i="35"/>
  <c r="T34" i="35"/>
  <c r="U34" i="35"/>
  <c r="V34" i="35"/>
  <c r="I34" i="35"/>
  <c r="T22" i="35"/>
  <c r="V22" i="35"/>
  <c r="U22" i="35"/>
  <c r="T21" i="35"/>
  <c r="U21" i="35"/>
  <c r="V21" i="35"/>
  <c r="W39" i="2"/>
  <c r="D39" i="2"/>
  <c r="E39" i="2"/>
  <c r="I39" i="2"/>
  <c r="J39" i="2"/>
  <c r="T39" i="2"/>
  <c r="U39" i="2"/>
  <c r="V39" i="2"/>
  <c r="D40" i="2"/>
  <c r="J40" i="2"/>
  <c r="T40" i="2"/>
  <c r="U40" i="2"/>
  <c r="V40" i="2"/>
  <c r="W40" i="2"/>
  <c r="D41" i="2"/>
  <c r="T42" i="2"/>
  <c r="D42" i="2"/>
  <c r="E42" i="2"/>
  <c r="I42" i="2"/>
  <c r="J42" i="2"/>
  <c r="V41" i="2" l="1"/>
  <c r="U41" i="2"/>
  <c r="I40" i="2"/>
  <c r="W42" i="2"/>
  <c r="T41" i="2"/>
  <c r="E40" i="2"/>
  <c r="V42" i="2"/>
  <c r="J41" i="2"/>
  <c r="W41" i="2"/>
  <c r="U42" i="2"/>
  <c r="I41" i="2"/>
  <c r="E41" i="2"/>
  <c r="U9" i="2"/>
  <c r="B10" i="2"/>
  <c r="D11" i="2"/>
  <c r="E12" i="2"/>
  <c r="U13" i="2"/>
  <c r="E13" i="2"/>
  <c r="J13" i="2"/>
  <c r="T13" i="2"/>
  <c r="D14" i="2"/>
  <c r="V14" i="2"/>
  <c r="D15" i="2"/>
  <c r="I15" i="2"/>
  <c r="T15" i="2"/>
  <c r="E16" i="2"/>
  <c r="D16" i="2"/>
  <c r="U17" i="2"/>
  <c r="D17" i="2"/>
  <c r="W18" i="2"/>
  <c r="D19" i="2"/>
  <c r="I19" i="2"/>
  <c r="J19" i="2"/>
  <c r="T19" i="2"/>
  <c r="U19" i="2"/>
  <c r="E20" i="2"/>
  <c r="U21" i="2"/>
  <c r="D21" i="2"/>
  <c r="T21" i="2"/>
  <c r="W22" i="2"/>
  <c r="V22" i="2"/>
  <c r="D23" i="2"/>
  <c r="T23" i="2"/>
  <c r="E24" i="2"/>
  <c r="D24" i="2"/>
  <c r="U25" i="2"/>
  <c r="D25" i="2"/>
  <c r="J25" i="2"/>
  <c r="W26" i="2"/>
  <c r="D26" i="2"/>
  <c r="D27" i="2"/>
  <c r="I27" i="2"/>
  <c r="U27" i="2"/>
  <c r="E28" i="2"/>
  <c r="D28" i="2"/>
  <c r="U29" i="2"/>
  <c r="I29" i="2"/>
  <c r="J29" i="2"/>
  <c r="T29" i="2"/>
  <c r="U30" i="2"/>
  <c r="D30" i="2"/>
  <c r="D31" i="2"/>
  <c r="I31" i="2"/>
  <c r="T31" i="2"/>
  <c r="E32" i="2"/>
  <c r="D32" i="2"/>
  <c r="U33" i="2"/>
  <c r="T33" i="2"/>
  <c r="U34" i="2"/>
  <c r="D34" i="2"/>
  <c r="V34" i="2"/>
  <c r="D35" i="2"/>
  <c r="I35" i="2"/>
  <c r="U35" i="2"/>
  <c r="E36" i="2"/>
  <c r="U37" i="2"/>
  <c r="D37" i="2"/>
  <c r="W38" i="2"/>
  <c r="B38" i="35"/>
  <c r="E38" i="35"/>
  <c r="I38" i="35"/>
  <c r="S38" i="35"/>
  <c r="T38" i="35"/>
  <c r="U38" i="35"/>
  <c r="V38" i="35"/>
  <c r="B39" i="35"/>
  <c r="E39" i="35"/>
  <c r="I39" i="35"/>
  <c r="S39" i="35"/>
  <c r="T39" i="35"/>
  <c r="U39" i="35"/>
  <c r="V39" i="35"/>
  <c r="B40" i="35"/>
  <c r="E40" i="35"/>
  <c r="I40" i="35"/>
  <c r="S40" i="35"/>
  <c r="T40" i="35"/>
  <c r="U40" i="35"/>
  <c r="V40" i="35"/>
  <c r="B41" i="35"/>
  <c r="E41" i="35"/>
  <c r="I41" i="35"/>
  <c r="S41" i="35"/>
  <c r="T41" i="35"/>
  <c r="U41" i="35"/>
  <c r="V41" i="35"/>
  <c r="B42" i="35"/>
  <c r="E42" i="35"/>
  <c r="I42" i="35"/>
  <c r="S42" i="35"/>
  <c r="T42" i="35"/>
  <c r="U42" i="35"/>
  <c r="V42" i="35"/>
  <c r="E9" i="35"/>
  <c r="I9" i="35"/>
  <c r="S9" i="35"/>
  <c r="T9" i="35"/>
  <c r="U9" i="35"/>
  <c r="V9" i="35"/>
  <c r="E10" i="35"/>
  <c r="I10" i="35"/>
  <c r="S10" i="35"/>
  <c r="T10" i="35"/>
  <c r="U10" i="35"/>
  <c r="V10" i="35"/>
  <c r="E11" i="35"/>
  <c r="I11" i="35"/>
  <c r="S11" i="35"/>
  <c r="T11" i="35"/>
  <c r="U11" i="35"/>
  <c r="V11" i="35"/>
  <c r="E12" i="35"/>
  <c r="I12" i="35"/>
  <c r="S12" i="35"/>
  <c r="T12" i="35"/>
  <c r="U12" i="35"/>
  <c r="V12" i="35"/>
  <c r="E13" i="35"/>
  <c r="I13" i="35"/>
  <c r="S13" i="35"/>
  <c r="T13" i="35"/>
  <c r="U13" i="35"/>
  <c r="V13" i="35"/>
  <c r="E14" i="35"/>
  <c r="I14" i="35"/>
  <c r="S14" i="35"/>
  <c r="T14" i="35"/>
  <c r="U14" i="35"/>
  <c r="V14" i="35"/>
  <c r="E15" i="35"/>
  <c r="I15" i="35"/>
  <c r="S15" i="35"/>
  <c r="T15" i="35"/>
  <c r="U15" i="35"/>
  <c r="V15" i="35"/>
  <c r="E16" i="35"/>
  <c r="I16" i="35"/>
  <c r="S16" i="35"/>
  <c r="E17" i="35"/>
  <c r="I17" i="35"/>
  <c r="S17" i="35"/>
  <c r="E18" i="35"/>
  <c r="I18" i="35"/>
  <c r="S18" i="35"/>
  <c r="E19" i="35"/>
  <c r="I19" i="35"/>
  <c r="S19" i="35"/>
  <c r="E20" i="35"/>
  <c r="I20" i="35"/>
  <c r="S20" i="35"/>
  <c r="E21" i="35"/>
  <c r="I21" i="35"/>
  <c r="S21" i="35"/>
  <c r="E22" i="35"/>
  <c r="I22" i="35"/>
  <c r="S22" i="35"/>
  <c r="E23" i="35"/>
  <c r="I23" i="35"/>
  <c r="S23" i="35"/>
  <c r="E24" i="35"/>
  <c r="I24" i="35"/>
  <c r="S24" i="35"/>
  <c r="E25" i="35"/>
  <c r="I25" i="35"/>
  <c r="S25" i="35"/>
  <c r="E26" i="35"/>
  <c r="I26" i="35"/>
  <c r="S26" i="35"/>
  <c r="E27" i="35"/>
  <c r="I27" i="35"/>
  <c r="S27" i="35"/>
  <c r="T27" i="35"/>
  <c r="U27" i="35"/>
  <c r="V27" i="35"/>
  <c r="E28" i="35"/>
  <c r="I28" i="35"/>
  <c r="S28" i="35"/>
  <c r="T28" i="35"/>
  <c r="U28" i="35"/>
  <c r="V28" i="35"/>
  <c r="E29" i="35"/>
  <c r="I29" i="35"/>
  <c r="S29" i="35"/>
  <c r="T29" i="35"/>
  <c r="U29" i="35"/>
  <c r="V29" i="35"/>
  <c r="E30" i="35"/>
  <c r="I30" i="35"/>
  <c r="S30" i="35"/>
  <c r="T30" i="35"/>
  <c r="U30" i="35"/>
  <c r="V30" i="35"/>
  <c r="E31" i="35"/>
  <c r="I31" i="35"/>
  <c r="S31" i="35"/>
  <c r="T31" i="35"/>
  <c r="U31" i="35"/>
  <c r="V31" i="35"/>
  <c r="E32" i="35"/>
  <c r="I32" i="35"/>
  <c r="S32" i="35"/>
  <c r="T32" i="35"/>
  <c r="U32" i="35"/>
  <c r="V32" i="35"/>
  <c r="E33" i="35"/>
  <c r="I33" i="35"/>
  <c r="S33" i="35"/>
  <c r="T33" i="35"/>
  <c r="U33" i="35"/>
  <c r="V33" i="35"/>
  <c r="E34" i="35"/>
  <c r="E35" i="35"/>
  <c r="E36" i="35"/>
  <c r="I36" i="35"/>
  <c r="S36" i="35"/>
  <c r="T36" i="35"/>
  <c r="U36" i="35"/>
  <c r="V36" i="35"/>
  <c r="E37" i="35"/>
  <c r="I37" i="35"/>
  <c r="S37" i="35"/>
  <c r="T37" i="35"/>
  <c r="U37" i="35"/>
  <c r="V37" i="35"/>
  <c r="B9" i="35"/>
  <c r="B10" i="35"/>
  <c r="B12" i="35"/>
  <c r="B9" i="2"/>
  <c r="B11" i="2"/>
  <c r="AS3" i="5"/>
  <c r="I6" i="4"/>
  <c r="E9" i="4"/>
  <c r="F14" i="4"/>
  <c r="F11" i="4"/>
  <c r="T35" i="2" l="1"/>
  <c r="D29" i="2"/>
  <c r="T25" i="2"/>
  <c r="D22" i="2"/>
  <c r="V15" i="2"/>
  <c r="D13" i="2"/>
  <c r="J35" i="2"/>
  <c r="U31" i="2"/>
  <c r="V18" i="2"/>
  <c r="U15" i="2"/>
  <c r="V38" i="2"/>
  <c r="U18" i="2"/>
  <c r="D38" i="2"/>
  <c r="J31" i="2"/>
  <c r="J21" i="2"/>
  <c r="D18" i="2"/>
  <c r="J15" i="2"/>
  <c r="T37" i="2"/>
  <c r="T27" i="2"/>
  <c r="T17" i="2"/>
  <c r="T9" i="2"/>
  <c r="J37" i="2"/>
  <c r="V30" i="2"/>
  <c r="J27" i="2"/>
  <c r="U23" i="2"/>
  <c r="D20" i="2"/>
  <c r="J17" i="2"/>
  <c r="W14" i="2"/>
  <c r="J9" i="2"/>
  <c r="I9" i="2"/>
  <c r="J33" i="2"/>
  <c r="E9" i="2"/>
  <c r="J23" i="2"/>
  <c r="D36" i="2"/>
  <c r="D33" i="2"/>
  <c r="V26" i="2"/>
  <c r="I23" i="2"/>
  <c r="W16" i="2"/>
  <c r="D9" i="2"/>
  <c r="U22" i="2"/>
  <c r="T38" i="2"/>
  <c r="T34" i="2"/>
  <c r="T26" i="2"/>
  <c r="T22" i="2"/>
  <c r="V10" i="2"/>
  <c r="J38" i="2"/>
  <c r="J34" i="2"/>
  <c r="J30" i="2"/>
  <c r="J26" i="2"/>
  <c r="J22" i="2"/>
  <c r="J18" i="2"/>
  <c r="T14" i="2"/>
  <c r="W12" i="2"/>
  <c r="U10" i="2"/>
  <c r="I38" i="2"/>
  <c r="W35" i="2"/>
  <c r="I34" i="2"/>
  <c r="W31" i="2"/>
  <c r="I30" i="2"/>
  <c r="W27" i="2"/>
  <c r="I26" i="2"/>
  <c r="W23" i="2"/>
  <c r="I22" i="2"/>
  <c r="W19" i="2"/>
  <c r="I18" i="2"/>
  <c r="J14" i="2"/>
  <c r="D12" i="2"/>
  <c r="T10" i="2"/>
  <c r="U38" i="2"/>
  <c r="U26" i="2"/>
  <c r="W10" i="2"/>
  <c r="T30" i="2"/>
  <c r="T18" i="2"/>
  <c r="U14" i="2"/>
  <c r="E38" i="2"/>
  <c r="V35" i="2"/>
  <c r="E34" i="2"/>
  <c r="V31" i="2"/>
  <c r="E30" i="2"/>
  <c r="V27" i="2"/>
  <c r="E26" i="2"/>
  <c r="V23" i="2"/>
  <c r="E22" i="2"/>
  <c r="V19" i="2"/>
  <c r="E18" i="2"/>
  <c r="W15" i="2"/>
  <c r="I14" i="2"/>
  <c r="J10" i="2"/>
  <c r="E14" i="2"/>
  <c r="W11" i="2"/>
  <c r="I10" i="2"/>
  <c r="V11" i="2"/>
  <c r="E10" i="2"/>
  <c r="U11" i="2"/>
  <c r="D10" i="2"/>
  <c r="T11" i="2"/>
  <c r="I37" i="2"/>
  <c r="I33" i="2"/>
  <c r="I25" i="2"/>
  <c r="I21" i="2"/>
  <c r="I17" i="2"/>
  <c r="J11" i="2"/>
  <c r="E37" i="2"/>
  <c r="W34" i="2"/>
  <c r="E33" i="2"/>
  <c r="W30" i="2"/>
  <c r="E29" i="2"/>
  <c r="E25" i="2"/>
  <c r="E21" i="2"/>
  <c r="E17" i="2"/>
  <c r="I13" i="2"/>
  <c r="I11" i="2"/>
  <c r="W36" i="2"/>
  <c r="W24" i="2"/>
  <c r="V28" i="2"/>
  <c r="V20" i="2"/>
  <c r="V16" i="2"/>
  <c r="U28" i="2"/>
  <c r="U20" i="2"/>
  <c r="U12" i="2"/>
  <c r="W37" i="2"/>
  <c r="T36" i="2"/>
  <c r="E35" i="2"/>
  <c r="W33" i="2"/>
  <c r="T32" i="2"/>
  <c r="E31" i="2"/>
  <c r="W29" i="2"/>
  <c r="T28" i="2"/>
  <c r="E27" i="2"/>
  <c r="W25" i="2"/>
  <c r="T24" i="2"/>
  <c r="E23" i="2"/>
  <c r="W21" i="2"/>
  <c r="T20" i="2"/>
  <c r="E19" i="2"/>
  <c r="W17" i="2"/>
  <c r="T16" i="2"/>
  <c r="E15" i="2"/>
  <c r="W13" i="2"/>
  <c r="T12" i="2"/>
  <c r="E11" i="2"/>
  <c r="W9" i="2"/>
  <c r="W28" i="2"/>
  <c r="V36" i="2"/>
  <c r="V32" i="2"/>
  <c r="V24" i="2"/>
  <c r="V12" i="2"/>
  <c r="U24" i="2"/>
  <c r="V37" i="2"/>
  <c r="J36" i="2"/>
  <c r="V33" i="2"/>
  <c r="J32" i="2"/>
  <c r="V29" i="2"/>
  <c r="J28" i="2"/>
  <c r="V25" i="2"/>
  <c r="J24" i="2"/>
  <c r="V21" i="2"/>
  <c r="J20" i="2"/>
  <c r="V17" i="2"/>
  <c r="J16" i="2"/>
  <c r="V13" i="2"/>
  <c r="J12" i="2"/>
  <c r="V9" i="2"/>
  <c r="W32" i="2"/>
  <c r="W20" i="2"/>
  <c r="U36" i="2"/>
  <c r="U32" i="2"/>
  <c r="U16" i="2"/>
  <c r="I36" i="2"/>
  <c r="I32" i="2"/>
  <c r="I28" i="2"/>
  <c r="I24" i="2"/>
  <c r="I20" i="2"/>
  <c r="I16" i="2"/>
  <c r="I12" i="2"/>
  <c r="B11" i="35"/>
  <c r="A19" i="28"/>
  <c r="E15" i="28"/>
  <c r="E12" i="28"/>
  <c r="E10" i="28"/>
  <c r="B13" i="29"/>
  <c r="E3" i="25"/>
  <c r="J3" i="3"/>
  <c r="J7" i="3"/>
  <c r="J6" i="3"/>
  <c r="H5" i="35"/>
  <c r="F3" i="35"/>
  <c r="N5" i="2"/>
  <c r="F5" i="2"/>
  <c r="D3" i="2"/>
  <c r="S3" i="2"/>
  <c r="S4" i="2"/>
  <c r="S5" i="2"/>
  <c r="AI5" i="5"/>
  <c r="R13" i="5"/>
  <c r="R12" i="5"/>
  <c r="R11" i="5"/>
  <c r="P10" i="5"/>
  <c r="P9" i="5"/>
  <c r="B28" i="3"/>
  <c r="B5" i="3"/>
  <c r="H45" i="5"/>
  <c r="H44" i="5"/>
  <c r="H41" i="5"/>
  <c r="H40" i="5"/>
  <c r="H39" i="5"/>
  <c r="H24" i="5" l="1"/>
  <c r="H23" i="5"/>
  <c r="H19" i="5"/>
  <c r="H20" i="5"/>
  <c r="H18" i="5"/>
  <c r="AK24" i="5"/>
  <c r="AK45" i="5" s="1"/>
  <c r="AK23" i="5"/>
  <c r="AK44" i="5" s="1"/>
  <c r="K52" i="4"/>
  <c r="J52" i="4"/>
  <c r="W22" i="5" s="1"/>
  <c r="I52" i="4"/>
  <c r="W21" i="5" s="1"/>
  <c r="W8" i="2" l="1"/>
  <c r="V8" i="2"/>
  <c r="U8" i="2"/>
  <c r="T8" i="2"/>
  <c r="J8" i="2"/>
  <c r="D8" i="2"/>
  <c r="I8" i="2"/>
  <c r="W43" i="5"/>
  <c r="W42" i="5"/>
  <c r="E8" i="2"/>
  <c r="F12" i="4"/>
  <c r="F13" i="4"/>
  <c r="AK19" i="5"/>
  <c r="AK40" i="5" s="1"/>
  <c r="F10" i="4"/>
  <c r="AK18" i="5" s="1"/>
  <c r="AK39" i="5" s="1"/>
  <c r="P1" i="5"/>
  <c r="R17" i="5" s="1"/>
  <c r="S22" i="5"/>
  <c r="AA22" i="5" s="1"/>
  <c r="S21" i="5"/>
  <c r="AA21" i="5" s="1"/>
  <c r="A35" i="5"/>
  <c r="E7" i="5"/>
  <c r="AK50" i="5" s="1"/>
  <c r="C48" i="5"/>
  <c r="D52" i="4"/>
  <c r="AK20" i="5" l="1"/>
  <c r="AK25" i="5" s="1"/>
  <c r="AK46" i="5" s="1"/>
  <c r="S42" i="5"/>
  <c r="AA42" i="5" s="1"/>
  <c r="S43" i="5"/>
  <c r="AA43" i="5" s="1"/>
  <c r="E1" i="2"/>
  <c r="G1" i="35"/>
  <c r="B8" i="2"/>
  <c r="I8" i="35" l="1"/>
  <c r="V8" i="35"/>
  <c r="U8" i="35"/>
  <c r="S8" i="35"/>
  <c r="T8" i="35"/>
  <c r="B8" i="35"/>
  <c r="AK41" i="5"/>
  <c r="T37" i="5" s="1"/>
  <c r="B35" i="35"/>
  <c r="B19" i="35"/>
  <c r="B26" i="35"/>
  <c r="B18" i="35"/>
  <c r="B17" i="35"/>
  <c r="B20" i="35"/>
  <c r="B33" i="35"/>
  <c r="B24" i="35"/>
  <c r="B28" i="35"/>
  <c r="B25" i="35"/>
  <c r="B16" i="35"/>
  <c r="B32" i="35"/>
  <c r="B36" i="35"/>
  <c r="B37" i="35"/>
  <c r="B13" i="35"/>
  <c r="B29" i="35"/>
  <c r="B22" i="35"/>
  <c r="B27" i="35"/>
  <c r="B21" i="35"/>
  <c r="B30" i="35"/>
  <c r="B14" i="35"/>
  <c r="B34" i="35"/>
  <c r="B15" i="35"/>
  <c r="B23" i="35"/>
  <c r="B31" i="35"/>
  <c r="E8" i="35"/>
  <c r="J29" i="3" l="1"/>
  <c r="F29" i="3"/>
</calcChain>
</file>

<file path=xl/sharedStrings.xml><?xml version="1.0" encoding="utf-8"?>
<sst xmlns="http://schemas.openxmlformats.org/spreadsheetml/2006/main" count="577" uniqueCount="353">
  <si>
    <t>桶川市ソフトボール連盟</t>
    <rPh sb="0" eb="3">
      <t>オケガワシ</t>
    </rPh>
    <rPh sb="9" eb="11">
      <t>レンメイ</t>
    </rPh>
    <phoneticPr fontId="3"/>
  </si>
  <si>
    <t>電話番号</t>
    <rPh sb="0" eb="2">
      <t>デンワ</t>
    </rPh>
    <rPh sb="2" eb="4">
      <t>バンゴウ</t>
    </rPh>
    <phoneticPr fontId="3"/>
  </si>
  <si>
    <t>様</t>
    <rPh sb="0" eb="1">
      <t>サマ</t>
    </rPh>
    <phoneticPr fontId="3"/>
  </si>
  <si>
    <t>年度</t>
    <rPh sb="0" eb="2">
      <t>ネンド</t>
    </rPh>
    <phoneticPr fontId="3"/>
  </si>
  <si>
    <t>会長</t>
    <rPh sb="0" eb="2">
      <t>カイチョウ</t>
    </rPh>
    <phoneticPr fontId="3"/>
  </si>
  <si>
    <t>チーム名</t>
    <rPh sb="3" eb="4">
      <t>メイ</t>
    </rPh>
    <phoneticPr fontId="3"/>
  </si>
  <si>
    <t>背番号</t>
    <rPh sb="0" eb="3">
      <t>セバンゴウ</t>
    </rPh>
    <phoneticPr fontId="3"/>
  </si>
  <si>
    <t>氏　　名</t>
    <rPh sb="0" eb="1">
      <t>シ</t>
    </rPh>
    <rPh sb="3" eb="4">
      <t>メイ</t>
    </rPh>
    <phoneticPr fontId="3"/>
  </si>
  <si>
    <t>住　　所</t>
    <rPh sb="0" eb="1">
      <t>ジュウ</t>
    </rPh>
    <rPh sb="3" eb="4">
      <t>ショ</t>
    </rPh>
    <phoneticPr fontId="3"/>
  </si>
  <si>
    <t>チーム代表者各位</t>
  </si>
  <si>
    <t>桶川市ソフトボール連盟</t>
  </si>
  <si>
    <t>登録料</t>
    <rPh sb="0" eb="2">
      <t>トウロク</t>
    </rPh>
    <rPh sb="2" eb="3">
      <t>リョウ</t>
    </rPh>
    <phoneticPr fontId="3"/>
  </si>
  <si>
    <t>持参するもの</t>
    <rPh sb="0" eb="2">
      <t>ジサン</t>
    </rPh>
    <phoneticPr fontId="3"/>
  </si>
  <si>
    <t>⑤</t>
    <phoneticPr fontId="3"/>
  </si>
  <si>
    <t>日　　時</t>
    <phoneticPr fontId="3"/>
  </si>
  <si>
    <t>場　　所</t>
    <phoneticPr fontId="3"/>
  </si>
  <si>
    <t>日　　時</t>
    <rPh sb="0" eb="1">
      <t>ヒ</t>
    </rPh>
    <rPh sb="3" eb="4">
      <t>ジ</t>
    </rPh>
    <phoneticPr fontId="3"/>
  </si>
  <si>
    <t>場　　所</t>
    <rPh sb="0" eb="1">
      <t>バ</t>
    </rPh>
    <rPh sb="3" eb="4">
      <t>ショ</t>
    </rPh>
    <phoneticPr fontId="3"/>
  </si>
  <si>
    <t>※</t>
  </si>
  <si>
    <t>チーム功労者推薦書</t>
    <rPh sb="3" eb="6">
      <t>コウロウシャ</t>
    </rPh>
    <rPh sb="6" eb="9">
      <t>スイセンショ</t>
    </rPh>
    <phoneticPr fontId="3"/>
  </si>
  <si>
    <t>桶川市ソフトボール連盟表彰規程第４条に基づき、下記のものを推薦します。</t>
    <rPh sb="0" eb="3">
      <t>オケガワシ</t>
    </rPh>
    <rPh sb="9" eb="11">
      <t>レンメイ</t>
    </rPh>
    <rPh sb="11" eb="13">
      <t>ヒョウショウ</t>
    </rPh>
    <rPh sb="13" eb="15">
      <t>キテイ</t>
    </rPh>
    <rPh sb="15" eb="16">
      <t>ダイ</t>
    </rPh>
    <rPh sb="17" eb="18">
      <t>ジョウ</t>
    </rPh>
    <rPh sb="19" eb="20">
      <t>モト</t>
    </rPh>
    <rPh sb="23" eb="25">
      <t>カキ</t>
    </rPh>
    <rPh sb="29" eb="31">
      <t>スイセン</t>
    </rPh>
    <phoneticPr fontId="3"/>
  </si>
  <si>
    <t>生年月日</t>
    <rPh sb="0" eb="2">
      <t>セイネン</t>
    </rPh>
    <rPh sb="2" eb="4">
      <t>ガッピ</t>
    </rPh>
    <phoneticPr fontId="3"/>
  </si>
  <si>
    <t>氏　　　名</t>
    <rPh sb="0" eb="1">
      <t>シ</t>
    </rPh>
    <rPh sb="4" eb="5">
      <t>メイ</t>
    </rPh>
    <phoneticPr fontId="3"/>
  </si>
  <si>
    <t>昭和</t>
    <rPh sb="0" eb="2">
      <t>ショウワ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</si>
  <si>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</si>
  <si>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</si>
  <si>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</si>
  <si>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様</t>
    <phoneticPr fontId="3"/>
  </si>
  <si>
    <r>
      <t>（参考）</t>
    </r>
    <r>
      <rPr>
        <b/>
        <sz val="11"/>
        <rFont val="Century"/>
        <family val="1"/>
      </rPr>
      <t/>
    </r>
    <rPh sb="1" eb="3">
      <t>サンコウ</t>
    </rPh>
    <phoneticPr fontId="3"/>
  </si>
  <si>
    <t>該当します。</t>
  </si>
  <si>
    <t>金</t>
    <rPh sb="0" eb="1">
      <t>キン</t>
    </rPh>
    <phoneticPr fontId="3"/>
  </si>
  <si>
    <t>円也</t>
    <rPh sb="0" eb="1">
      <t>エン</t>
    </rPh>
    <rPh sb="1" eb="2">
      <t>ナリ</t>
    </rPh>
    <phoneticPr fontId="3"/>
  </si>
  <si>
    <t>×</t>
    <phoneticPr fontId="3"/>
  </si>
  <si>
    <r>
      <rPr>
        <u/>
        <sz val="12"/>
        <rFont val="Century"/>
        <family val="1"/>
      </rPr>
      <t>1</t>
    </r>
    <r>
      <rPr>
        <u/>
        <sz val="12"/>
        <rFont val="ＭＳ Ｐ明朝"/>
        <family val="1"/>
        <charset val="128"/>
      </rPr>
      <t>．公認審判員、公式記録員　登録</t>
    </r>
    <rPh sb="2" eb="4">
      <t>コウニン</t>
    </rPh>
    <rPh sb="4" eb="7">
      <t>シンパンイン</t>
    </rPh>
    <rPh sb="8" eb="10">
      <t>コウシキ</t>
    </rPh>
    <rPh sb="10" eb="12">
      <t>キロク</t>
    </rPh>
    <rPh sb="12" eb="13">
      <t>イン</t>
    </rPh>
    <rPh sb="14" eb="16">
      <t>トウロク</t>
    </rPh>
    <phoneticPr fontId="3"/>
  </si>
  <si>
    <r>
      <rPr>
        <b/>
        <sz val="11"/>
        <rFont val="HGP創英角ｺﾞｼｯｸUB"/>
        <family val="3"/>
        <charset val="128"/>
      </rPr>
      <t>12月31日</t>
    </r>
    <r>
      <rPr>
        <sz val="11"/>
        <rFont val="HGP創英角ｺﾞｼｯｸUB"/>
        <family val="3"/>
        <charset val="128"/>
      </rPr>
      <t>に</t>
    </r>
    <r>
      <rPr>
        <sz val="11"/>
        <rFont val="ＭＳ Ｐ明朝"/>
        <family val="1"/>
        <charset val="128"/>
      </rPr>
      <t>、男性は満年齢</t>
    </r>
    <r>
      <rPr>
        <sz val="11"/>
        <rFont val="Century"/>
        <family val="1"/>
      </rPr>
      <t>55</t>
    </r>
    <r>
      <rPr>
        <sz val="11"/>
        <rFont val="ＭＳ Ｐ明朝"/>
        <family val="1"/>
        <charset val="128"/>
      </rPr>
      <t>歳、女性は満年齢</t>
    </r>
    <r>
      <rPr>
        <sz val="11"/>
        <rFont val="Century"/>
        <family val="1"/>
      </rPr>
      <t>45</t>
    </r>
    <r>
      <rPr>
        <sz val="11"/>
        <rFont val="ＭＳ Ｐ明朝"/>
        <family val="1"/>
        <charset val="128"/>
      </rPr>
      <t>歳に達する者が</t>
    </r>
    <phoneticPr fontId="3"/>
  </si>
  <si>
    <t>合計</t>
    <rPh sb="0" eb="2">
      <t>ゴウケイ</t>
    </rPh>
    <phoneticPr fontId="3"/>
  </si>
  <si>
    <t>代表者名</t>
    <rPh sb="0" eb="3">
      <t>ダイヒョウシャ</t>
    </rPh>
    <rPh sb="3" eb="4">
      <t>メイ</t>
    </rPh>
    <phoneticPr fontId="3"/>
  </si>
  <si>
    <t>チーム</t>
    <phoneticPr fontId="3"/>
  </si>
  <si>
    <t>保険加入申込書</t>
    <rPh sb="0" eb="2">
      <t>ホケン</t>
    </rPh>
    <rPh sb="2" eb="4">
      <t>カニュウ</t>
    </rPh>
    <rPh sb="4" eb="7">
      <t>モウシコミショ</t>
    </rPh>
    <phoneticPr fontId="3"/>
  </si>
  <si>
    <t>（生年月日が男性昭和</t>
    <rPh sb="1" eb="3">
      <t>セイネン</t>
    </rPh>
    <rPh sb="3" eb="5">
      <t>ガッピ</t>
    </rPh>
    <rPh sb="6" eb="8">
      <t>ダンセイ</t>
    </rPh>
    <rPh sb="8" eb="10">
      <t>ショウワ</t>
    </rPh>
    <phoneticPr fontId="3"/>
  </si>
  <si>
    <t>年、</t>
    <rPh sb="0" eb="1">
      <t>ネン</t>
    </rPh>
    <phoneticPr fontId="3"/>
  </si>
  <si>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>12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>31</t>
    </r>
    <r>
      <rPr>
        <sz val="11"/>
        <rFont val="ＭＳ Ｐ明朝"/>
        <family val="1"/>
        <charset val="128"/>
      </rPr>
      <t>日以前）</t>
    </r>
    <rPh sb="0" eb="1">
      <t>ネン</t>
    </rPh>
    <rPh sb="3" eb="4">
      <t>ガツ</t>
    </rPh>
    <rPh sb="6" eb="7">
      <t>ニチ</t>
    </rPh>
    <rPh sb="7" eb="9">
      <t>イゼン</t>
    </rPh>
    <phoneticPr fontId="3"/>
  </si>
  <si>
    <t>女性　昭和</t>
    <phoneticPr fontId="3"/>
  </si>
  <si>
    <t>事前に振込むよう、ご協力のほどお願いいたします。（振込先別紙）</t>
    <rPh sb="25" eb="27">
      <t>フリコミ</t>
    </rPh>
    <rPh sb="27" eb="28">
      <t>サキ</t>
    </rPh>
    <rPh sb="28" eb="30">
      <t>ベッシ</t>
    </rPh>
    <phoneticPr fontId="3"/>
  </si>
  <si>
    <t>表彰該当者推薦</t>
    <rPh sb="0" eb="2">
      <t>ヒョウショウ</t>
    </rPh>
    <rPh sb="2" eb="5">
      <t>ガイトウシャ</t>
    </rPh>
    <rPh sb="5" eb="7">
      <t>スイセン</t>
    </rPh>
    <phoneticPr fontId="3"/>
  </si>
  <si>
    <t>④</t>
    <phoneticPr fontId="3"/>
  </si>
  <si>
    <t>資格登録、チーム登録の日程等案内</t>
    <rPh sb="0" eb="2">
      <t>シカク</t>
    </rPh>
    <rPh sb="2" eb="4">
      <t>トウロク</t>
    </rPh>
    <rPh sb="8" eb="10">
      <t>トウロク</t>
    </rPh>
    <rPh sb="11" eb="14">
      <t>ニッテイトウ</t>
    </rPh>
    <rPh sb="14" eb="16">
      <t>アンナイ</t>
    </rPh>
    <phoneticPr fontId="3"/>
  </si>
  <si>
    <t>参加確認書</t>
    <rPh sb="0" eb="2">
      <t>サンカ</t>
    </rPh>
    <rPh sb="2" eb="5">
      <t>カクニンショ</t>
    </rPh>
    <phoneticPr fontId="3"/>
  </si>
  <si>
    <t>目　　　　　次</t>
    <rPh sb="0" eb="1">
      <t>メ</t>
    </rPh>
    <rPh sb="6" eb="7">
      <t>ジ</t>
    </rPh>
    <phoneticPr fontId="3"/>
  </si>
  <si>
    <t>クラス別リーグ戦参加確認書</t>
    <rPh sb="3" eb="4">
      <t>ベツ</t>
    </rPh>
    <rPh sb="7" eb="8">
      <t>セン</t>
    </rPh>
    <rPh sb="8" eb="13">
      <t>サンカカクニンショ</t>
    </rPh>
    <phoneticPr fontId="3"/>
  </si>
  <si>
    <t>その他</t>
    <rPh sb="2" eb="3">
      <t>タ</t>
    </rPh>
    <phoneticPr fontId="3"/>
  </si>
  <si>
    <t>クラス別リーグ戦の参加チームを、事前に把握するためのアンケートです。</t>
    <rPh sb="3" eb="4">
      <t>ベツ</t>
    </rPh>
    <rPh sb="7" eb="8">
      <t>セン</t>
    </rPh>
    <rPh sb="9" eb="11">
      <t>サンカ</t>
    </rPh>
    <rPh sb="16" eb="18">
      <t>ジゼン</t>
    </rPh>
    <rPh sb="19" eb="21">
      <t>ハアク</t>
    </rPh>
    <phoneticPr fontId="3"/>
  </si>
  <si>
    <t>正式には、通常の参加申込書と参加費が必要となります。</t>
    <rPh sb="0" eb="2">
      <t>セイシキ</t>
    </rPh>
    <rPh sb="5" eb="7">
      <t>ツウジョウ</t>
    </rPh>
    <rPh sb="8" eb="10">
      <t>サンカ</t>
    </rPh>
    <rPh sb="10" eb="13">
      <t>モウシコミショ</t>
    </rPh>
    <rPh sb="14" eb="17">
      <t>サンカヒ</t>
    </rPh>
    <rPh sb="18" eb="20">
      <t>ヒツヨウ</t>
    </rPh>
    <phoneticPr fontId="3"/>
  </si>
  <si>
    <t>事務局宛</t>
    <rPh sb="0" eb="3">
      <t>ジムキョク</t>
    </rPh>
    <rPh sb="3" eb="4">
      <t>アテ</t>
    </rPh>
    <phoneticPr fontId="3"/>
  </si>
  <si>
    <t>参加する予定です。</t>
    <rPh sb="0" eb="2">
      <t>サンカ</t>
    </rPh>
    <rPh sb="4" eb="6">
      <t>ヨテイ</t>
    </rPh>
    <phoneticPr fontId="3"/>
  </si>
  <si>
    <t>他のチームと合同で参加するために、当チームは不参加となります。</t>
    <rPh sb="0" eb="1">
      <t>タ</t>
    </rPh>
    <rPh sb="6" eb="8">
      <t>ゴウドウ</t>
    </rPh>
    <rPh sb="9" eb="11">
      <t>サンカ</t>
    </rPh>
    <rPh sb="17" eb="18">
      <t>トウ</t>
    </rPh>
    <rPh sb="22" eb="25">
      <t>フサンカ</t>
    </rPh>
    <phoneticPr fontId="3"/>
  </si>
  <si>
    <t>チーム登録等書式</t>
    <phoneticPr fontId="3"/>
  </si>
  <si>
    <t>データ入力</t>
    <rPh sb="3" eb="5">
      <t>ニュウリョク</t>
    </rPh>
    <phoneticPr fontId="3"/>
  </si>
  <si>
    <t>登録時の注意事項をまとめました。</t>
    <rPh sb="0" eb="2">
      <t>トウロク</t>
    </rPh>
    <rPh sb="2" eb="3">
      <t>ジ</t>
    </rPh>
    <rPh sb="4" eb="6">
      <t>チュウイ</t>
    </rPh>
    <rPh sb="6" eb="8">
      <t>ジコウ</t>
    </rPh>
    <phoneticPr fontId="3"/>
  </si>
  <si>
    <t>全チームが対象です。</t>
    <rPh sb="0" eb="1">
      <t>ゼン</t>
    </rPh>
    <rPh sb="5" eb="7">
      <t>タイショウ</t>
    </rPh>
    <phoneticPr fontId="3"/>
  </si>
  <si>
    <t>現在検討中で、現時点では参加・不参加どちらともいえません。</t>
    <rPh sb="0" eb="2">
      <t>ゲンザイ</t>
    </rPh>
    <rPh sb="2" eb="5">
      <t>ケントウチュウ</t>
    </rPh>
    <rPh sb="7" eb="10">
      <t>ゲンジテン</t>
    </rPh>
    <rPh sb="12" eb="14">
      <t>サンカ</t>
    </rPh>
    <rPh sb="15" eb="18">
      <t>フサンカ</t>
    </rPh>
    <phoneticPr fontId="3"/>
  </si>
  <si>
    <t>（相手チーム名　　　　　　　　　　　　　　　　）</t>
    <rPh sb="1" eb="3">
      <t>アイテ</t>
    </rPh>
    <rPh sb="6" eb="7">
      <t>メイ</t>
    </rPh>
    <phoneticPr fontId="3"/>
  </si>
  <si>
    <t>チーム登録等に際しての注意事項、連絡事項</t>
    <rPh sb="16" eb="18">
      <t>レンラク</t>
    </rPh>
    <rPh sb="18" eb="20">
      <t>ジコウ</t>
    </rPh>
    <phoneticPr fontId="3"/>
  </si>
  <si>
    <t>①</t>
    <phoneticPr fontId="3"/>
  </si>
  <si>
    <t>全チーム</t>
    <rPh sb="0" eb="1">
      <t>ゼン</t>
    </rPh>
    <phoneticPr fontId="3"/>
  </si>
  <si>
    <t>該当チーム</t>
    <rPh sb="0" eb="2">
      <t>ガイトウ</t>
    </rPh>
    <phoneticPr fontId="3"/>
  </si>
  <si>
    <t>表彰者の推薦書（特別表彰については任意の書面）</t>
    <rPh sb="0" eb="3">
      <t>ヒョウショウシャ</t>
    </rPh>
    <rPh sb="4" eb="7">
      <t>スイセンショ</t>
    </rPh>
    <rPh sb="8" eb="10">
      <t>トクベツ</t>
    </rPh>
    <rPh sb="10" eb="12">
      <t>ヒョウショウ</t>
    </rPh>
    <rPh sb="17" eb="19">
      <t>ニンイ</t>
    </rPh>
    <rPh sb="20" eb="22">
      <t>ショメン</t>
    </rPh>
    <phoneticPr fontId="3"/>
  </si>
  <si>
    <t>参加しません。</t>
    <rPh sb="0" eb="2">
      <t>サンカ</t>
    </rPh>
    <phoneticPr fontId="3"/>
  </si>
  <si>
    <t>ひとり</t>
    <phoneticPr fontId="3"/>
  </si>
  <si>
    <r>
      <t>審判員、記録員　　　　　　　　　　　　　　　　　　　</t>
    </r>
    <r>
      <rPr>
        <sz val="12"/>
        <rFont val="Century"/>
        <family val="1"/>
      </rPr>
      <t/>
    </r>
    <rPh sb="0" eb="3">
      <t>シンパンイン</t>
    </rPh>
    <rPh sb="4" eb="7">
      <t>キロクイン</t>
    </rPh>
    <phoneticPr fontId="3"/>
  </si>
  <si>
    <t>表紙</t>
    <rPh sb="0" eb="2">
      <t>ヒョウシ</t>
    </rPh>
    <phoneticPr fontId="3"/>
  </si>
  <si>
    <t>目次</t>
    <rPh sb="0" eb="2">
      <t>モクジ</t>
    </rPh>
    <phoneticPr fontId="3"/>
  </si>
  <si>
    <t>本ページ</t>
    <rPh sb="0" eb="1">
      <t>ホン</t>
    </rPh>
    <phoneticPr fontId="3"/>
  </si>
  <si>
    <t>各チームとも遺漏のないようにご対応お願いいたします。</t>
    <rPh sb="0" eb="1">
      <t>カク</t>
    </rPh>
    <rPh sb="6" eb="8">
      <t>イロウ</t>
    </rPh>
    <rPh sb="15" eb="17">
      <t>タイオウ</t>
    </rPh>
    <rPh sb="18" eb="19">
      <t>ネガ</t>
    </rPh>
    <phoneticPr fontId="3"/>
  </si>
  <si>
    <t>登録料（ひとり）</t>
    <rPh sb="0" eb="2">
      <t>トウロク</t>
    </rPh>
    <rPh sb="2" eb="3">
      <t>リョウ</t>
    </rPh>
    <phoneticPr fontId="3"/>
  </si>
  <si>
    <t>●資格者（審判員・記録員）登録受付　　　</t>
    <rPh sb="1" eb="3">
      <t>シカク</t>
    </rPh>
    <rPh sb="3" eb="4">
      <t>シャ</t>
    </rPh>
    <rPh sb="5" eb="7">
      <t>シンパン</t>
    </rPh>
    <rPh sb="7" eb="8">
      <t>イン</t>
    </rPh>
    <rPh sb="9" eb="11">
      <t>キロク</t>
    </rPh>
    <rPh sb="11" eb="12">
      <t>イン</t>
    </rPh>
    <rPh sb="13" eb="15">
      <t>トウロク</t>
    </rPh>
    <rPh sb="15" eb="17">
      <t>ウケツケ</t>
    </rPh>
    <phoneticPr fontId="3"/>
  </si>
  <si>
    <t>●クラス別リーグ戦参加確認書</t>
    <rPh sb="4" eb="5">
      <t>ベツ</t>
    </rPh>
    <rPh sb="8" eb="9">
      <t>セン</t>
    </rPh>
    <rPh sb="9" eb="11">
      <t>サンカ</t>
    </rPh>
    <rPh sb="11" eb="14">
      <t>カクニンショ</t>
    </rPh>
    <phoneticPr fontId="3"/>
  </si>
  <si>
    <t>登録関係</t>
    <rPh sb="0" eb="2">
      <t>トウロク</t>
    </rPh>
    <rPh sb="2" eb="4">
      <t>カンケイ</t>
    </rPh>
    <phoneticPr fontId="3"/>
  </si>
  <si>
    <t xml:space="preserve">クラス別リーグ戦に参加するかどうかの確認です。 </t>
    <rPh sb="3" eb="4">
      <t>ベツ</t>
    </rPh>
    <rPh sb="7" eb="8">
      <t>セン</t>
    </rPh>
    <rPh sb="9" eb="11">
      <t>サンカ</t>
    </rPh>
    <rPh sb="18" eb="20">
      <t>カクニン</t>
    </rPh>
    <phoneticPr fontId="3"/>
  </si>
  <si>
    <t>チーム内の資格者数</t>
    <rPh sb="3" eb="4">
      <t>ナイ</t>
    </rPh>
    <rPh sb="5" eb="7">
      <t>シカク</t>
    </rPh>
    <rPh sb="7" eb="8">
      <t>シャ</t>
    </rPh>
    <rPh sb="8" eb="9">
      <t>スウ</t>
    </rPh>
    <phoneticPr fontId="47"/>
  </si>
  <si>
    <t>審判</t>
    <rPh sb="0" eb="2">
      <t>シンパン</t>
    </rPh>
    <phoneticPr fontId="47"/>
  </si>
  <si>
    <t>記録</t>
    <rPh sb="0" eb="2">
      <t>キロク</t>
    </rPh>
    <phoneticPr fontId="47"/>
  </si>
  <si>
    <t>主審</t>
    <rPh sb="0" eb="2">
      <t>シュシン</t>
    </rPh>
    <phoneticPr fontId="47"/>
  </si>
  <si>
    <t>塁審</t>
    <rPh sb="0" eb="2">
      <t>ルイシン</t>
    </rPh>
    <phoneticPr fontId="47"/>
  </si>
  <si>
    <t>資格者なし</t>
    <rPh sb="0" eb="3">
      <t>シカクシャ</t>
    </rPh>
    <phoneticPr fontId="47"/>
  </si>
  <si>
    <t>資格者1名</t>
    <rPh sb="0" eb="3">
      <t>シカクシャ</t>
    </rPh>
    <rPh sb="4" eb="5">
      <t>メイ</t>
    </rPh>
    <phoneticPr fontId="47"/>
  </si>
  <si>
    <t>-</t>
    <phoneticPr fontId="47"/>
  </si>
  <si>
    <t>資格者2名以上</t>
    <rPh sb="0" eb="3">
      <t>シカクシャ</t>
    </rPh>
    <rPh sb="4" eb="5">
      <t>メイ</t>
    </rPh>
    <rPh sb="5" eb="7">
      <t>イジョウ</t>
    </rPh>
    <phoneticPr fontId="47"/>
  </si>
  <si>
    <t>塁審はチームに審判資格者がいない場合のみ1,000円。）</t>
    <phoneticPr fontId="3"/>
  </si>
  <si>
    <t>原則１回2,000円（当該資格者がチームに1名いる場合は1,000円、2名以上いる場合は0円、</t>
    <rPh sb="0" eb="2">
      <t>ゲンソク</t>
    </rPh>
    <rPh sb="3" eb="4">
      <t>カイ</t>
    </rPh>
    <rPh sb="9" eb="10">
      <t>エン</t>
    </rPh>
    <rPh sb="11" eb="13">
      <t>トウガイ</t>
    </rPh>
    <rPh sb="13" eb="16">
      <t>シカクシャ</t>
    </rPh>
    <rPh sb="22" eb="23">
      <t>メイ</t>
    </rPh>
    <rPh sb="25" eb="27">
      <t>バアイ</t>
    </rPh>
    <rPh sb="33" eb="34">
      <t>エン</t>
    </rPh>
    <rPh sb="36" eb="39">
      <t>メイイジョウ</t>
    </rPh>
    <rPh sb="41" eb="43">
      <t>バアイ</t>
    </rPh>
    <rPh sb="45" eb="46">
      <t>エン</t>
    </rPh>
    <phoneticPr fontId="3"/>
  </si>
  <si>
    <t>令和</t>
    <rPh sb="0" eb="2">
      <t>レイワ</t>
    </rPh>
    <phoneticPr fontId="3"/>
  </si>
  <si>
    <t>女性</t>
    <rPh sb="0" eb="2">
      <t>ジョセイ</t>
    </rPh>
    <phoneticPr fontId="3"/>
  </si>
  <si>
    <t>〇</t>
  </si>
  <si>
    <t>〇</t>
    <phoneticPr fontId="3"/>
  </si>
  <si>
    <t>年齢</t>
    <rPh sb="0" eb="2">
      <t>ネンレイ</t>
    </rPh>
    <phoneticPr fontId="3"/>
  </si>
  <si>
    <t>代表者</t>
    <rPh sb="0" eb="3">
      <t>ダイヒョウシャ</t>
    </rPh>
    <phoneticPr fontId="3"/>
  </si>
  <si>
    <t>チーム</t>
  </si>
  <si>
    <t>同一大会で複数チームへの登録（二重登録）はできない。</t>
    <rPh sb="0" eb="4">
      <t>ドウイツタイカイ</t>
    </rPh>
    <rPh sb="5" eb="7">
      <t>フクスウ</t>
    </rPh>
    <rPh sb="12" eb="14">
      <t>トウロク</t>
    </rPh>
    <rPh sb="15" eb="19">
      <t>ニジュウトウロク</t>
    </rPh>
    <phoneticPr fontId="3"/>
  </si>
  <si>
    <t>シニアは4月1日現在満59歳以上。</t>
    <rPh sb="5" eb="6">
      <t>ガツ</t>
    </rPh>
    <rPh sb="7" eb="10">
      <t>ニチゲンザイ</t>
    </rPh>
    <rPh sb="10" eb="11">
      <t>マン</t>
    </rPh>
    <rPh sb="13" eb="16">
      <t>サイイジョウ</t>
    </rPh>
    <phoneticPr fontId="3"/>
  </si>
  <si>
    <t>女性選手は、女性欄に〇印。</t>
    <rPh sb="0" eb="2">
      <t>ジョセイ</t>
    </rPh>
    <rPh sb="2" eb="4">
      <t>センシュ</t>
    </rPh>
    <rPh sb="6" eb="9">
      <t>ジョセイラン</t>
    </rPh>
    <rPh sb="11" eb="12">
      <t>シルシ</t>
    </rPh>
    <phoneticPr fontId="3"/>
  </si>
  <si>
    <t>チーム
総合</t>
    <rPh sb="4" eb="6">
      <t>ソウゴウ</t>
    </rPh>
    <phoneticPr fontId="3"/>
  </si>
  <si>
    <t>審判
総合</t>
    <rPh sb="0" eb="2">
      <t>シンパン</t>
    </rPh>
    <rPh sb="3" eb="5">
      <t>ソウゴウ</t>
    </rPh>
    <phoneticPr fontId="3"/>
  </si>
  <si>
    <t>受付日</t>
    <rPh sb="0" eb="3">
      <t>ウケツケビ</t>
    </rPh>
    <phoneticPr fontId="3"/>
  </si>
  <si>
    <t>登録選手名簿</t>
    <rPh sb="0" eb="6">
      <t>トウロクセンシュメイボ</t>
    </rPh>
    <phoneticPr fontId="3"/>
  </si>
  <si>
    <t>桶川市ソフトボール連盟</t>
    <rPh sb="0" eb="3">
      <t>オケガワシ</t>
    </rPh>
    <rPh sb="9" eb="11">
      <t>レンメイ</t>
    </rPh>
    <phoneticPr fontId="3"/>
  </si>
  <si>
    <t>クラス別リーグ戦</t>
    <rPh sb="3" eb="4">
      <t>ベツ</t>
    </rPh>
    <rPh sb="7" eb="8">
      <t>セン</t>
    </rPh>
    <phoneticPr fontId="3"/>
  </si>
  <si>
    <t>秋季大会</t>
    <rPh sb="0" eb="4">
      <t>シュウキタイカイ</t>
    </rPh>
    <phoneticPr fontId="3"/>
  </si>
  <si>
    <t>シニア大会</t>
    <rPh sb="3" eb="5">
      <t>タイカイ</t>
    </rPh>
    <phoneticPr fontId="3"/>
  </si>
  <si>
    <t>大会名〇</t>
    <rPh sb="0" eb="3">
      <t>タイカイメイ</t>
    </rPh>
    <phoneticPr fontId="3"/>
  </si>
  <si>
    <t>〇</t>
    <phoneticPr fontId="3"/>
  </si>
  <si>
    <t>大会運営委員</t>
    <rPh sb="0" eb="6">
      <t>タイカイウンエイイイン</t>
    </rPh>
    <phoneticPr fontId="3"/>
  </si>
  <si>
    <t>年齢</t>
    <rPh sb="0" eb="2">
      <t>ネンレイ</t>
    </rPh>
    <phoneticPr fontId="3"/>
  </si>
  <si>
    <t>電話番号</t>
    <rPh sb="0" eb="4">
      <t>デンワバンゴウ</t>
    </rPh>
    <phoneticPr fontId="3"/>
  </si>
  <si>
    <t>保険</t>
    <rPh sb="0" eb="2">
      <t>ホケン</t>
    </rPh>
    <phoneticPr fontId="3"/>
  </si>
  <si>
    <t>代表者</t>
    <rPh sb="0" eb="3">
      <t>ダイヒョウシャ</t>
    </rPh>
    <phoneticPr fontId="3"/>
  </si>
  <si>
    <t>大会運営委員</t>
    <rPh sb="0" eb="2">
      <t>タイカイ</t>
    </rPh>
    <rPh sb="2" eb="4">
      <t>ウンエイ</t>
    </rPh>
    <rPh sb="4" eb="6">
      <t>イイン</t>
    </rPh>
    <phoneticPr fontId="3"/>
  </si>
  <si>
    <t>監督等</t>
    <rPh sb="0" eb="3">
      <t>カントクトウ</t>
    </rPh>
    <phoneticPr fontId="3"/>
  </si>
  <si>
    <t>住所</t>
    <rPh sb="0" eb="2">
      <t>ジュウショ</t>
    </rPh>
    <phoneticPr fontId="3"/>
  </si>
  <si>
    <t>クラス別リーグ戦</t>
    <rPh sb="3" eb="4">
      <t>ベツ</t>
    </rPh>
    <rPh sb="7" eb="8">
      <t>セン</t>
    </rPh>
    <phoneticPr fontId="3"/>
  </si>
  <si>
    <t>秋季大会</t>
    <rPh sb="0" eb="4">
      <t>シュウキタイカイ</t>
    </rPh>
    <phoneticPr fontId="3"/>
  </si>
  <si>
    <t>シニア大会</t>
    <rPh sb="3" eb="5">
      <t>タイカイ</t>
    </rPh>
    <phoneticPr fontId="3"/>
  </si>
  <si>
    <t>提出日</t>
    <rPh sb="0" eb="3">
      <t>テイシュツビ</t>
    </rPh>
    <phoneticPr fontId="3"/>
  </si>
  <si>
    <t>会長名</t>
    <rPh sb="0" eb="3">
      <t>カイチョウメイ</t>
    </rPh>
    <phoneticPr fontId="3"/>
  </si>
  <si>
    <r>
      <t>電話</t>
    </r>
    <r>
      <rPr>
        <sz val="8"/>
        <rFont val="ＭＳ Ｐゴシック"/>
        <family val="3"/>
        <charset val="128"/>
      </rPr>
      <t>（可能な限り携帯）</t>
    </r>
    <rPh sb="0" eb="2">
      <t>デンワ</t>
    </rPh>
    <rPh sb="3" eb="5">
      <t>カノウ</t>
    </rPh>
    <rPh sb="6" eb="7">
      <t>カギ</t>
    </rPh>
    <rPh sb="8" eb="10">
      <t>ケイタイ</t>
    </rPh>
    <phoneticPr fontId="3"/>
  </si>
  <si>
    <t>〇</t>
    <phoneticPr fontId="3"/>
  </si>
  <si>
    <t>監督</t>
    <rPh sb="0" eb="2">
      <t>カントク</t>
    </rPh>
    <phoneticPr fontId="3"/>
  </si>
  <si>
    <t>コーチ</t>
  </si>
  <si>
    <t>コーチ</t>
    <phoneticPr fontId="3"/>
  </si>
  <si>
    <t>主将</t>
    <rPh sb="0" eb="2">
      <t>シュショウ</t>
    </rPh>
    <phoneticPr fontId="3"/>
  </si>
  <si>
    <t>電話</t>
    <rPh sb="0" eb="2">
      <t>デンワ</t>
    </rPh>
    <phoneticPr fontId="3"/>
  </si>
  <si>
    <t>郵便番号</t>
    <rPh sb="0" eb="4">
      <t>ユウビンバンゴウ</t>
    </rPh>
    <phoneticPr fontId="3"/>
  </si>
  <si>
    <t>data</t>
    <phoneticPr fontId="3"/>
  </si>
  <si>
    <t>入力データ</t>
    <rPh sb="0" eb="2">
      <t>ニュウリョク</t>
    </rPh>
    <phoneticPr fontId="3"/>
  </si>
  <si>
    <t>日曜日から適用させるには、1週間前の日曜日までに事務局に申し込む必要があります。</t>
    <rPh sb="0" eb="3">
      <t>ニチヨウビ</t>
    </rPh>
    <rPh sb="5" eb="7">
      <t>テキヨウ</t>
    </rPh>
    <rPh sb="14" eb="17">
      <t>シュウカンマエ</t>
    </rPh>
    <rPh sb="18" eb="21">
      <t>ニチヨウビ</t>
    </rPh>
    <rPh sb="24" eb="27">
      <t>ジムキョク</t>
    </rPh>
    <rPh sb="28" eb="29">
      <t>モウ</t>
    </rPh>
    <rPh sb="30" eb="31">
      <t>コ</t>
    </rPh>
    <rPh sb="32" eb="34">
      <t>ヒツヨウ</t>
    </rPh>
    <phoneticPr fontId="3"/>
  </si>
  <si>
    <t>参加費</t>
    <phoneticPr fontId="3"/>
  </si>
  <si>
    <t>日ソ協</t>
    <rPh sb="0" eb="1">
      <t>ニッ</t>
    </rPh>
    <rPh sb="2" eb="3">
      <t>キョウ</t>
    </rPh>
    <phoneticPr fontId="3"/>
  </si>
  <si>
    <t>ベニバナウォーク内　桶川市市民活動サポートセンター</t>
    <rPh sb="8" eb="9">
      <t>ナイ</t>
    </rPh>
    <rPh sb="10" eb="12">
      <t>オケガワ</t>
    </rPh>
    <rPh sb="12" eb="13">
      <t>シ</t>
    </rPh>
    <rPh sb="13" eb="15">
      <t>シミン</t>
    </rPh>
    <rPh sb="15" eb="17">
      <t>カツドウ</t>
    </rPh>
    <phoneticPr fontId="3"/>
  </si>
  <si>
    <t>スポーツチーム総合保険に加入なければ試合に出場できない。</t>
    <rPh sb="18" eb="20">
      <t>シアイ</t>
    </rPh>
    <phoneticPr fontId="3"/>
  </si>
  <si>
    <t>〒</t>
    <phoneticPr fontId="3"/>
  </si>
  <si>
    <t>年度桶川市ソフトボール連盟</t>
    <rPh sb="0" eb="2">
      <t>ネンド</t>
    </rPh>
    <rPh sb="11" eb="13">
      <t>レンメイ</t>
    </rPh>
    <phoneticPr fontId="3"/>
  </si>
  <si>
    <t>申込書</t>
    <rPh sb="0" eb="3">
      <t>モウシコミショ</t>
    </rPh>
    <phoneticPr fontId="3"/>
  </si>
  <si>
    <t>クラス別リーグ戦</t>
    <rPh sb="3" eb="4">
      <t>ベツ</t>
    </rPh>
    <rPh sb="7" eb="8">
      <t>セン</t>
    </rPh>
    <phoneticPr fontId="3"/>
  </si>
  <si>
    <t>スポーツ保険</t>
    <rPh sb="4" eb="6">
      <t>ホケン</t>
    </rPh>
    <phoneticPr fontId="3"/>
  </si>
  <si>
    <t>シニア大会</t>
    <rPh sb="3" eb="5">
      <t>タイカイ</t>
    </rPh>
    <phoneticPr fontId="3"/>
  </si>
  <si>
    <t>秋季大会</t>
    <rPh sb="0" eb="4">
      <t>シュウキタイカイ</t>
    </rPh>
    <phoneticPr fontId="3"/>
  </si>
  <si>
    <t>チーム登録</t>
    <rPh sb="3" eb="5">
      <t>トウロク</t>
    </rPh>
    <phoneticPr fontId="3"/>
  </si>
  <si>
    <t>申込種類
（該当に〇印）</t>
    <rPh sb="0" eb="4">
      <t>モウシコミシュルイ</t>
    </rPh>
    <rPh sb="6" eb="8">
      <t>ガイトウ</t>
    </rPh>
    <rPh sb="10" eb="11">
      <t>シルシ</t>
    </rPh>
    <phoneticPr fontId="3"/>
  </si>
  <si>
    <t>スポーツチーム総合保険</t>
    <rPh sb="7" eb="11">
      <t>ソウゴウホケン</t>
    </rPh>
    <phoneticPr fontId="3"/>
  </si>
  <si>
    <t>スポーツ審判総合保険</t>
    <rPh sb="4" eb="6">
      <t>シンパン</t>
    </rPh>
    <rPh sb="6" eb="10">
      <t>ソウゴウホケン</t>
    </rPh>
    <phoneticPr fontId="3"/>
  </si>
  <si>
    <t>×</t>
    <phoneticPr fontId="3"/>
  </si>
  <si>
    <t>人＝</t>
    <rPh sb="0" eb="1">
      <t>ニン</t>
    </rPh>
    <phoneticPr fontId="3"/>
  </si>
  <si>
    <t>（当初9名以上）</t>
    <rPh sb="1" eb="3">
      <t>トウショ</t>
    </rPh>
    <rPh sb="4" eb="7">
      <t>メイイジョウ</t>
    </rPh>
    <phoneticPr fontId="3"/>
  </si>
  <si>
    <t>今回申込〇</t>
    <rPh sb="0" eb="4">
      <t>コンカイモウシコミ</t>
    </rPh>
    <phoneticPr fontId="3"/>
  </si>
  <si>
    <t>スポーツ保険単価</t>
    <rPh sb="4" eb="8">
      <t>ホケンタンカ</t>
    </rPh>
    <phoneticPr fontId="3"/>
  </si>
  <si>
    <t>チーム総合</t>
    <rPh sb="3" eb="5">
      <t>ソウゴウ</t>
    </rPh>
    <phoneticPr fontId="3"/>
  </si>
  <si>
    <t>審判総合</t>
    <rPh sb="0" eb="4">
      <t>シンパンソウゴウ</t>
    </rPh>
    <phoneticPr fontId="3"/>
  </si>
  <si>
    <t>内訳</t>
    <rPh sb="0" eb="2">
      <t>ウチワケ</t>
    </rPh>
    <phoneticPr fontId="3"/>
  </si>
  <si>
    <t>電話（可能な限り携帯）</t>
    <rPh sb="0" eb="2">
      <t>デンワ</t>
    </rPh>
    <rPh sb="3" eb="5">
      <t>カノウ</t>
    </rPh>
    <rPh sb="6" eb="7">
      <t>カギ</t>
    </rPh>
    <rPh sb="8" eb="10">
      <t>ケイタイ</t>
    </rPh>
    <phoneticPr fontId="3"/>
  </si>
  <si>
    <t>3/3～</t>
  </si>
  <si>
    <t>4/3～</t>
  </si>
  <si>
    <t>5/3～</t>
  </si>
  <si>
    <t>6/3～</t>
  </si>
  <si>
    <t>7/3～</t>
  </si>
  <si>
    <t>8/3～</t>
  </si>
  <si>
    <t>9/3～</t>
  </si>
  <si>
    <t>10/3～</t>
  </si>
  <si>
    <t>11/3～</t>
  </si>
  <si>
    <t>12/3～</t>
  </si>
  <si>
    <t>1/3～</t>
  </si>
  <si>
    <t>2/3～</t>
  </si>
  <si>
    <t>年度（令和）</t>
    <rPh sb="0" eb="2">
      <t>ネンド</t>
    </rPh>
    <rPh sb="3" eb="5">
      <t>レイワ</t>
    </rPh>
    <phoneticPr fontId="3"/>
  </si>
  <si>
    <t>←入力例　2022/1/15</t>
    <rPh sb="1" eb="4">
      <t>ニュウリョクレイ</t>
    </rPh>
    <phoneticPr fontId="3"/>
  </si>
  <si>
    <t>←入力例　363-0000</t>
    <rPh sb="1" eb="4">
      <t>ニュウリョクレイ</t>
    </rPh>
    <phoneticPr fontId="3"/>
  </si>
  <si>
    <t>←入力例　090-1234-5678</t>
    <rPh sb="1" eb="4">
      <t>ニュウリョクレイ</t>
    </rPh>
    <phoneticPr fontId="3"/>
  </si>
  <si>
    <t>合計</t>
    <rPh sb="0" eb="2">
      <t>ゴウケイ</t>
    </rPh>
    <phoneticPr fontId="3"/>
  </si>
  <si>
    <t>1年</t>
    <rPh sb="1" eb="2">
      <t>ネン</t>
    </rPh>
    <phoneticPr fontId="3"/>
  </si>
  <si>
    <t>11か月</t>
    <rPh sb="3" eb="4">
      <t>ゲツ</t>
    </rPh>
    <phoneticPr fontId="3"/>
  </si>
  <si>
    <t>10か月</t>
    <rPh sb="3" eb="4">
      <t>ゲツ</t>
    </rPh>
    <phoneticPr fontId="3"/>
  </si>
  <si>
    <t>9か月</t>
    <rPh sb="2" eb="3">
      <t>ゲツ</t>
    </rPh>
    <phoneticPr fontId="3"/>
  </si>
  <si>
    <t>8か月</t>
    <rPh sb="2" eb="3">
      <t>ゲツ</t>
    </rPh>
    <phoneticPr fontId="3"/>
  </si>
  <si>
    <t>7か月</t>
    <rPh sb="2" eb="3">
      <t>ゲツ</t>
    </rPh>
    <phoneticPr fontId="3"/>
  </si>
  <si>
    <t>6か月</t>
    <rPh sb="2" eb="3">
      <t>ゲツ</t>
    </rPh>
    <phoneticPr fontId="3"/>
  </si>
  <si>
    <t>5か月</t>
    <rPh sb="2" eb="3">
      <t>ゲツ</t>
    </rPh>
    <phoneticPr fontId="3"/>
  </si>
  <si>
    <t>4か月</t>
    <rPh sb="2" eb="3">
      <t>ゲツ</t>
    </rPh>
    <phoneticPr fontId="3"/>
  </si>
  <si>
    <t>3か月</t>
    <rPh sb="2" eb="3">
      <t>ゲツ</t>
    </rPh>
    <phoneticPr fontId="3"/>
  </si>
  <si>
    <t>2か月</t>
    <rPh sb="2" eb="3">
      <t>ゲツ</t>
    </rPh>
    <phoneticPr fontId="3"/>
  </si>
  <si>
    <t>1か月</t>
    <rPh sb="2" eb="3">
      <t>ゲツ</t>
    </rPh>
    <phoneticPr fontId="3"/>
  </si>
  <si>
    <t>下記内容にて、令和</t>
    <rPh sb="0" eb="4">
      <t>カキナイヨウ</t>
    </rPh>
    <rPh sb="7" eb="9">
      <t>レイワ</t>
    </rPh>
    <phoneticPr fontId="3"/>
  </si>
  <si>
    <t>上記金額を領収いたしました。</t>
    <rPh sb="0" eb="2">
      <t>ジョウキ</t>
    </rPh>
    <rPh sb="2" eb="4">
      <t>キンガク</t>
    </rPh>
    <rPh sb="5" eb="7">
      <t>リョウシュウ</t>
    </rPh>
    <phoneticPr fontId="3"/>
  </si>
  <si>
    <t>振込手数料</t>
    <rPh sb="0" eb="2">
      <t>フリコミ</t>
    </rPh>
    <rPh sb="2" eb="5">
      <t>テスウリョウ</t>
    </rPh>
    <phoneticPr fontId="3"/>
  </si>
  <si>
    <t>差引き振込金額</t>
    <rPh sb="0" eb="1">
      <t>サ</t>
    </rPh>
    <rPh sb="1" eb="2">
      <t>ヒ</t>
    </rPh>
    <rPh sb="3" eb="7">
      <t>フリコミキンガク</t>
    </rPh>
    <phoneticPr fontId="3"/>
  </si>
  <si>
    <t>監督・コーチ・主将に続き、背番号の若い順に記入、背番号は1～99までとする。</t>
    <rPh sb="10" eb="11">
      <t>ツヅ</t>
    </rPh>
    <rPh sb="13" eb="16">
      <t>セバンゴウ</t>
    </rPh>
    <rPh sb="17" eb="18">
      <t>ワカ</t>
    </rPh>
    <rPh sb="19" eb="20">
      <t>ジュン</t>
    </rPh>
    <rPh sb="21" eb="23">
      <t>キニュウ</t>
    </rPh>
    <rPh sb="24" eb="27">
      <t>セバンゴウ</t>
    </rPh>
    <phoneticPr fontId="3"/>
  </si>
  <si>
    <t>年齢は当該年度4月1日現在。</t>
    <rPh sb="0" eb="2">
      <t>ネンレイ</t>
    </rPh>
    <rPh sb="3" eb="7">
      <t>トウガイネンド</t>
    </rPh>
    <rPh sb="8" eb="9">
      <t>ガツ</t>
    </rPh>
    <rPh sb="10" eb="13">
      <t>ニチゲンザイ</t>
    </rPh>
    <phoneticPr fontId="3"/>
  </si>
  <si>
    <t>15歳以上、大学、高校チームの登録選手を除き登録可。</t>
    <rPh sb="2" eb="5">
      <t>サイイジョウ</t>
    </rPh>
    <rPh sb="6" eb="8">
      <t>ダイガク</t>
    </rPh>
    <rPh sb="9" eb="11">
      <t>コウコウ</t>
    </rPh>
    <rPh sb="15" eb="17">
      <t>トウロク</t>
    </rPh>
    <rPh sb="17" eb="19">
      <t>センシュ</t>
    </rPh>
    <rPh sb="20" eb="21">
      <t>ノゾ</t>
    </rPh>
    <phoneticPr fontId="3"/>
  </si>
  <si>
    <t>登録選手の変更・追加は大会開始前までとする。追加の場合は、追加に〇印を付ける。</t>
    <rPh sb="0" eb="4">
      <t>トウロクセンシュ</t>
    </rPh>
    <rPh sb="5" eb="7">
      <t>ヘンコウ</t>
    </rPh>
    <rPh sb="8" eb="10">
      <t>ツイカ</t>
    </rPh>
    <rPh sb="11" eb="13">
      <t>タイカイ</t>
    </rPh>
    <rPh sb="13" eb="15">
      <t>カイシ</t>
    </rPh>
    <rPh sb="15" eb="16">
      <t>マエ</t>
    </rPh>
    <rPh sb="22" eb="24">
      <t>ツイカ</t>
    </rPh>
    <rPh sb="25" eb="27">
      <t>バアイ</t>
    </rPh>
    <rPh sb="29" eb="31">
      <t>ツイカ</t>
    </rPh>
    <rPh sb="32" eb="34">
      <t>マルジルシ</t>
    </rPh>
    <rPh sb="35" eb="36">
      <t>ツ</t>
    </rPh>
    <phoneticPr fontId="3"/>
  </si>
  <si>
    <t>選手登録をしないでスポーツ保険のみ加入する場合は、仮背番号（100以上）をつけて保険申込書だけ提出する。</t>
    <rPh sb="0" eb="4">
      <t>センシュトウロク</t>
    </rPh>
    <rPh sb="13" eb="15">
      <t>ホケン</t>
    </rPh>
    <rPh sb="17" eb="19">
      <t>カニュウ</t>
    </rPh>
    <rPh sb="21" eb="23">
      <t>バアイ</t>
    </rPh>
    <rPh sb="25" eb="26">
      <t>カリ</t>
    </rPh>
    <rPh sb="26" eb="29">
      <t>セバンゴウ</t>
    </rPh>
    <rPh sb="33" eb="35">
      <t>イジョウ</t>
    </rPh>
    <rPh sb="40" eb="42">
      <t>ホケン</t>
    </rPh>
    <rPh sb="42" eb="45">
      <t>モウシコミショ</t>
    </rPh>
    <rPh sb="47" eb="49">
      <t>テイシュツ</t>
    </rPh>
    <phoneticPr fontId="3"/>
  </si>
  <si>
    <t>スポーツ
保　　 険
申 込 用</t>
    <rPh sb="5" eb="6">
      <t>タモツ</t>
    </rPh>
    <rPh sb="9" eb="10">
      <t>ケン</t>
    </rPh>
    <rPh sb="11" eb="12">
      <t>シン</t>
    </rPh>
    <rPh sb="13" eb="14">
      <t>コミ</t>
    </rPh>
    <rPh sb="15" eb="16">
      <t>ヨウ</t>
    </rPh>
    <phoneticPr fontId="3"/>
  </si>
  <si>
    <t>クラス別リーグ戦</t>
    <rPh sb="3" eb="4">
      <t>ベツ</t>
    </rPh>
    <rPh sb="7" eb="8">
      <t>セン</t>
    </rPh>
    <phoneticPr fontId="3"/>
  </si>
  <si>
    <t>スポーツ保険保険料</t>
    <rPh sb="4" eb="6">
      <t>ホケン</t>
    </rPh>
    <rPh sb="6" eb="9">
      <t>ホケンリョウ</t>
    </rPh>
    <phoneticPr fontId="3"/>
  </si>
  <si>
    <t>　　チーム総合保険（出場者全員、9名以上）</t>
    <rPh sb="10" eb="13">
      <t>シュツジョウシャ</t>
    </rPh>
    <rPh sb="17" eb="20">
      <t>メイイジョウ</t>
    </rPh>
    <phoneticPr fontId="3"/>
  </si>
  <si>
    <t>　　審判総合保険（1名より任意加入）</t>
    <rPh sb="10" eb="11">
      <t>メイ</t>
    </rPh>
    <phoneticPr fontId="3"/>
  </si>
  <si>
    <t>②</t>
    <phoneticPr fontId="3"/>
  </si>
  <si>
    <t>③</t>
    <phoneticPr fontId="3"/>
  </si>
  <si>
    <t>-</t>
    <phoneticPr fontId="3"/>
  </si>
  <si>
    <t>参加費等を前日までに振り込んでいること。（領収証は郵送します。）</t>
  </si>
  <si>
    <t>データを入力すると後の書式に反映</t>
    <rPh sb="4" eb="6">
      <t>ニュウリョク</t>
    </rPh>
    <rPh sb="9" eb="10">
      <t>アト</t>
    </rPh>
    <rPh sb="11" eb="13">
      <t>ショシキ</t>
    </rPh>
    <rPh sb="14" eb="16">
      <t>ハンエイ</t>
    </rPh>
    <phoneticPr fontId="3"/>
  </si>
  <si>
    <t>チーム登録、各大会参加、保険の申込書</t>
    <rPh sb="3" eb="5">
      <t>トウロク</t>
    </rPh>
    <rPh sb="6" eb="9">
      <t>カクタイカイ</t>
    </rPh>
    <rPh sb="9" eb="11">
      <t>サンカ</t>
    </rPh>
    <rPh sb="12" eb="14">
      <t>ホケン</t>
    </rPh>
    <rPh sb="15" eb="18">
      <t>モウシコミショ</t>
    </rPh>
    <phoneticPr fontId="3"/>
  </si>
  <si>
    <t>登録選手名簿</t>
    <rPh sb="0" eb="2">
      <t>トウロク</t>
    </rPh>
    <rPh sb="2" eb="4">
      <t>センシュ</t>
    </rPh>
    <rPh sb="4" eb="6">
      <t>メイボ</t>
    </rPh>
    <phoneticPr fontId="3"/>
  </si>
  <si>
    <t>保険申込書</t>
    <rPh sb="0" eb="2">
      <t>ホケン</t>
    </rPh>
    <rPh sb="2" eb="5">
      <t>モウシコミショ</t>
    </rPh>
    <phoneticPr fontId="3"/>
  </si>
  <si>
    <t>（1名以上、任意）</t>
    <rPh sb="2" eb="3">
      <t>メイ</t>
    </rPh>
    <rPh sb="3" eb="5">
      <t>イジョウ</t>
    </rPh>
    <rPh sb="6" eb="8">
      <t>ニンイ</t>
    </rPh>
    <phoneticPr fontId="3"/>
  </si>
  <si>
    <t>領収証</t>
    <phoneticPr fontId="3"/>
  </si>
  <si>
    <t>保険の追加加入は、日曜日に締切り、翌日以降に代理店に契約するので、</t>
    <rPh sb="9" eb="12">
      <t>ニチヨウビ</t>
    </rPh>
    <rPh sb="13" eb="15">
      <t>シメキリ</t>
    </rPh>
    <rPh sb="17" eb="21">
      <t>ヨクジツイコウ</t>
    </rPh>
    <rPh sb="22" eb="25">
      <t>ダイリテン</t>
    </rPh>
    <rPh sb="26" eb="28">
      <t>ケイヤク</t>
    </rPh>
    <phoneticPr fontId="3"/>
  </si>
  <si>
    <t>に入力願います</t>
    <rPh sb="1" eb="4">
      <t>ニュウリョクネガ</t>
    </rPh>
    <phoneticPr fontId="3"/>
  </si>
  <si>
    <t>白色</t>
    <rPh sb="0" eb="2">
      <t>シロイロ</t>
    </rPh>
    <phoneticPr fontId="3"/>
  </si>
  <si>
    <t>１．</t>
    <phoneticPr fontId="3"/>
  </si>
  <si>
    <t>２．</t>
  </si>
  <si>
    <t>３．</t>
  </si>
  <si>
    <t>４．</t>
  </si>
  <si>
    <t>５．</t>
  </si>
  <si>
    <t>クラス別リーグ戦に</t>
  </si>
  <si>
    <t>（　〇　）</t>
    <phoneticPr fontId="3"/>
  </si>
  <si>
    <t>（　　 　）</t>
  </si>
  <si>
    <t>（　　 　）</t>
    <phoneticPr fontId="3"/>
  </si>
  <si>
    <t>連盟使用欄</t>
    <rPh sb="0" eb="2">
      <t>レンメイ</t>
    </rPh>
    <rPh sb="2" eb="5">
      <t>シヨウラン</t>
    </rPh>
    <phoneticPr fontId="3"/>
  </si>
  <si>
    <t>年度、登録、申込みをいたします。</t>
    <rPh sb="0" eb="2">
      <t>ネンド</t>
    </rPh>
    <rPh sb="3" eb="5">
      <t>トウロク</t>
    </rPh>
    <rPh sb="6" eb="7">
      <t>モウ</t>
    </rPh>
    <rPh sb="7" eb="8">
      <t>コ</t>
    </rPh>
    <phoneticPr fontId="3"/>
  </si>
  <si>
    <t>Ⅰ.登録関係</t>
    <rPh sb="2" eb="4">
      <t>トウロク</t>
    </rPh>
    <rPh sb="4" eb="6">
      <t>カンケイ</t>
    </rPh>
    <phoneticPr fontId="3"/>
  </si>
  <si>
    <t>②参加費等を前日までに振り込んでいること。（領収証は郵送します。）</t>
    <phoneticPr fontId="3"/>
  </si>
  <si>
    <t>③リーグ戦のブロック分け抽選（開会式選手宣誓を含む）を役員に一任すること。</t>
    <rPh sb="4" eb="5">
      <t>セン</t>
    </rPh>
    <rPh sb="10" eb="11">
      <t>ワ</t>
    </rPh>
    <rPh sb="12" eb="14">
      <t>チュウセン</t>
    </rPh>
    <rPh sb="15" eb="18">
      <t>カイカイシキ</t>
    </rPh>
    <rPh sb="18" eb="22">
      <t>センシュセンセイ</t>
    </rPh>
    <rPh sb="23" eb="24">
      <t>フク</t>
    </rPh>
    <rPh sb="27" eb="29">
      <t>ヤクイン</t>
    </rPh>
    <rPh sb="30" eb="32">
      <t>イチニン</t>
    </rPh>
    <phoneticPr fontId="3"/>
  </si>
  <si>
    <t>リーグ戦のブロック分け抽選（開会式選手宣誓を含む）を役員に一任すること。</t>
    <rPh sb="3" eb="4">
      <t>セン</t>
    </rPh>
    <rPh sb="9" eb="10">
      <t>ワ</t>
    </rPh>
    <rPh sb="11" eb="13">
      <t>チュウセン</t>
    </rPh>
    <rPh sb="14" eb="17">
      <t>カイカイシキ</t>
    </rPh>
    <rPh sb="17" eb="21">
      <t>センシュセンセイ</t>
    </rPh>
    <rPh sb="22" eb="23">
      <t>フク</t>
    </rPh>
    <rPh sb="26" eb="28">
      <t>ヤクイン</t>
    </rPh>
    <rPh sb="29" eb="31">
      <t>イチニン</t>
    </rPh>
    <phoneticPr fontId="3"/>
  </si>
  <si>
    <t>●チーム登録、リーグ戦、　　　　</t>
    <rPh sb="4" eb="6">
      <t>トウロク</t>
    </rPh>
    <rPh sb="10" eb="11">
      <t>セン</t>
    </rPh>
    <phoneticPr fontId="3"/>
  </si>
  <si>
    <t xml:space="preserve">   保険、表彰推薦の受付および抽選　</t>
    <rPh sb="3" eb="5">
      <t>ホケン</t>
    </rPh>
    <rPh sb="6" eb="8">
      <t>ヒョウショウ</t>
    </rPh>
    <rPh sb="8" eb="10">
      <t>スイセン</t>
    </rPh>
    <rPh sb="11" eb="13">
      <t>ウケツケ</t>
    </rPh>
    <phoneticPr fontId="3"/>
  </si>
  <si>
    <t>・シニア大会の申し込みは今回ありません。5月以降とします。</t>
    <rPh sb="4" eb="6">
      <t>タイカイ</t>
    </rPh>
    <rPh sb="7" eb="8">
      <t>モウ</t>
    </rPh>
    <rPh sb="9" eb="10">
      <t>コ</t>
    </rPh>
    <rPh sb="12" eb="14">
      <t>コンカイ</t>
    </rPh>
    <rPh sb="21" eb="24">
      <t>ガツイコウ</t>
    </rPh>
    <phoneticPr fontId="3"/>
  </si>
  <si>
    <t>申込書兼領収証（登録、リーグ戦、保険のいずれにも利用可能）</t>
    <rPh sb="3" eb="4">
      <t>ケン</t>
    </rPh>
    <rPh sb="4" eb="7">
      <t>リョウシュウショウ</t>
    </rPh>
    <rPh sb="8" eb="10">
      <t>トウロク</t>
    </rPh>
    <rPh sb="14" eb="15">
      <t>セン</t>
    </rPh>
    <rPh sb="16" eb="18">
      <t>ホケン</t>
    </rPh>
    <rPh sb="24" eb="28">
      <t>リヨウカノウ</t>
    </rPh>
    <phoneticPr fontId="3"/>
  </si>
  <si>
    <t>シニア大会の申し込みは今回行いません。5月以降に行います。</t>
    <rPh sb="3" eb="5">
      <t>タイカイ</t>
    </rPh>
    <rPh sb="6" eb="7">
      <t>モウ</t>
    </rPh>
    <rPh sb="8" eb="9">
      <t>コ</t>
    </rPh>
    <rPh sb="11" eb="14">
      <t>コンカイオコナ</t>
    </rPh>
    <rPh sb="20" eb="23">
      <t>ガツイコウ</t>
    </rPh>
    <rPh sb="24" eb="25">
      <t>オコナ</t>
    </rPh>
    <phoneticPr fontId="3"/>
  </si>
  <si>
    <t>２．参加チーム数の把握をするために、クラス別リーグ戦の参加確認書を提出していただきます。</t>
    <rPh sb="21" eb="22">
      <t>ベツ</t>
    </rPh>
    <rPh sb="25" eb="26">
      <t>セン</t>
    </rPh>
    <rPh sb="27" eb="29">
      <t>サンカ</t>
    </rPh>
    <rPh sb="29" eb="31">
      <t>カクニン</t>
    </rPh>
    <rPh sb="31" eb="32">
      <t>ショ</t>
    </rPh>
    <phoneticPr fontId="3"/>
  </si>
  <si>
    <t>３．提出書類の書式はホームページに掲載します。http://softball-okegawa.main.jp/</t>
    <rPh sb="7" eb="9">
      <t>ショシキ</t>
    </rPh>
    <phoneticPr fontId="3"/>
  </si>
  <si>
    <t>５．登録メンバーの追加・変更は開会式開始前までとなっています。開会式がない場合は、大会開始前</t>
    <phoneticPr fontId="3"/>
  </si>
  <si>
    <t>Ⅲ.その他の注意事項</t>
    <rPh sb="4" eb="5">
      <t>タ</t>
    </rPh>
    <rPh sb="6" eb="10">
      <t>チュウイジコウ</t>
    </rPh>
    <phoneticPr fontId="3"/>
  </si>
  <si>
    <t>３.打順表は、原則代表者会議にチームに配布します。</t>
    <rPh sb="2" eb="4">
      <t>ダジュン</t>
    </rPh>
    <rPh sb="4" eb="5">
      <t>ヒョウ</t>
    </rPh>
    <rPh sb="7" eb="9">
      <t>ゲンソク</t>
    </rPh>
    <rPh sb="9" eb="12">
      <t>ダイヒョウシャ</t>
    </rPh>
    <rPh sb="12" eb="14">
      <t>カイギ</t>
    </rPh>
    <rPh sb="19" eb="21">
      <t>ハイフ</t>
    </rPh>
    <phoneticPr fontId="3"/>
  </si>
  <si>
    <t>データ入力用紙</t>
    <rPh sb="3" eb="5">
      <t>ニュウリョク</t>
    </rPh>
    <rPh sb="5" eb="7">
      <t>ヨウシ</t>
    </rPh>
    <phoneticPr fontId="3"/>
  </si>
  <si>
    <t>途中加入の場合金額変更</t>
    <rPh sb="0" eb="4">
      <t>トチュウカニュウ</t>
    </rPh>
    <rPh sb="5" eb="7">
      <t>バアイ</t>
    </rPh>
    <rPh sb="7" eb="9">
      <t>キンガク</t>
    </rPh>
    <rPh sb="9" eb="11">
      <t>ヘンコウ</t>
    </rPh>
    <phoneticPr fontId="3"/>
  </si>
  <si>
    <t>大木　俊夫</t>
    <rPh sb="0" eb="2">
      <t>オオキ</t>
    </rPh>
    <rPh sb="3" eb="5">
      <t>トシオ</t>
    </rPh>
    <phoneticPr fontId="3"/>
  </si>
  <si>
    <t>会長　　大木　俊夫</t>
    <rPh sb="4" eb="6">
      <t>オオキ</t>
    </rPh>
    <rPh sb="7" eb="9">
      <t>トシオ</t>
    </rPh>
    <phoneticPr fontId="3"/>
  </si>
  <si>
    <r>
      <t>6,000</t>
    </r>
    <r>
      <rPr>
        <sz val="12"/>
        <rFont val="ＭＳ Ｐ明朝"/>
        <family val="1"/>
        <charset val="128"/>
      </rPr>
      <t>円</t>
    </r>
    <phoneticPr fontId="3"/>
  </si>
  <si>
    <t>　　※可能な限りチームでまとめて手続き願います。現金を持参願います。</t>
    <rPh sb="3" eb="5">
      <t>カノウ</t>
    </rPh>
    <rPh sb="6" eb="7">
      <t>カギ</t>
    </rPh>
    <rPh sb="16" eb="18">
      <t>テツヅ</t>
    </rPh>
    <rPh sb="19" eb="20">
      <t>ネガ</t>
    </rPh>
    <rPh sb="24" eb="26">
      <t>ゲンキン</t>
    </rPh>
    <rPh sb="27" eb="30">
      <t>ジサンネガ</t>
    </rPh>
    <phoneticPr fontId="3"/>
  </si>
  <si>
    <t>例外は認めません。また登録選手名簿に保険の申込締切を表示しました。</t>
    <rPh sb="0" eb="2">
      <t>レイガイ</t>
    </rPh>
    <rPh sb="3" eb="4">
      <t>ミト</t>
    </rPh>
    <rPh sb="11" eb="17">
      <t>トウロクセンシュメイボ</t>
    </rPh>
    <rPh sb="18" eb="20">
      <t>ホケン</t>
    </rPh>
    <rPh sb="21" eb="23">
      <t>モウシコミ</t>
    </rPh>
    <rPh sb="23" eb="25">
      <t>シメキリ</t>
    </rPh>
    <rPh sb="26" eb="28">
      <t>ヒョウジ</t>
    </rPh>
    <phoneticPr fontId="3"/>
  </si>
  <si>
    <t>Ⅱ.登録選手名簿書式について</t>
    <rPh sb="2" eb="8">
      <t>トウロクセンシュメイボ</t>
    </rPh>
    <rPh sb="8" eb="10">
      <t>ショシキ</t>
    </rPh>
    <phoneticPr fontId="3"/>
  </si>
  <si>
    <t>・クラス別リーグ戦参加確認書はPCメール、ショートメール、FAX等でも可</t>
    <rPh sb="4" eb="5">
      <t>ベツ</t>
    </rPh>
    <rPh sb="8" eb="9">
      <t>セン</t>
    </rPh>
    <rPh sb="9" eb="11">
      <t>サンカ</t>
    </rPh>
    <rPh sb="11" eb="14">
      <t>カクニンショ</t>
    </rPh>
    <rPh sb="32" eb="33">
      <t>トウ</t>
    </rPh>
    <rPh sb="35" eb="36">
      <t>カ</t>
    </rPh>
    <phoneticPr fontId="3"/>
  </si>
  <si>
    <t>案内</t>
    <rPh sb="0" eb="2">
      <t>アンナイ</t>
    </rPh>
    <phoneticPr fontId="3"/>
  </si>
  <si>
    <t>注意事項</t>
    <rPh sb="0" eb="4">
      <t>チュウイジコウ</t>
    </rPh>
    <phoneticPr fontId="3"/>
  </si>
  <si>
    <t>申込書・領収証</t>
    <rPh sb="0" eb="3">
      <t>モウシコミショ</t>
    </rPh>
    <rPh sb="4" eb="7">
      <t>リョウシュウショウ</t>
    </rPh>
    <phoneticPr fontId="3"/>
  </si>
  <si>
    <t>表彰選手</t>
    <rPh sb="0" eb="4">
      <t>ヒョウショウセンシュ</t>
    </rPh>
    <phoneticPr fontId="3"/>
  </si>
  <si>
    <t>大会参加チーム</t>
    <rPh sb="0" eb="2">
      <t>タイカイ</t>
    </rPh>
    <rPh sb="2" eb="4">
      <t>サンカ</t>
    </rPh>
    <phoneticPr fontId="3"/>
  </si>
  <si>
    <t>各チームの大会運営委員を選出して、登録選手名簿（データ入力のページにて）に記載願います。</t>
    <rPh sb="0" eb="1">
      <t>カク</t>
    </rPh>
    <rPh sb="5" eb="7">
      <t>タイカイ</t>
    </rPh>
    <rPh sb="7" eb="11">
      <t>ウンエイイイン</t>
    </rPh>
    <rPh sb="12" eb="14">
      <t>センシュツ</t>
    </rPh>
    <rPh sb="17" eb="23">
      <t>トウロクセンシュメイボ</t>
    </rPh>
    <rPh sb="27" eb="29">
      <t>ニュウリョク</t>
    </rPh>
    <rPh sb="37" eb="40">
      <t>キサイネガ</t>
    </rPh>
    <phoneticPr fontId="3"/>
  </si>
  <si>
    <t>※</t>
    <phoneticPr fontId="3"/>
  </si>
  <si>
    <t>提出書類を電子メール添付で前日までに事務局あて送付してあること。</t>
    <rPh sb="0" eb="4">
      <t>テイシュツショルイ</t>
    </rPh>
    <rPh sb="5" eb="7">
      <t>デンシ</t>
    </rPh>
    <rPh sb="10" eb="12">
      <t>テンプ</t>
    </rPh>
    <rPh sb="13" eb="15">
      <t>ゼンジツ</t>
    </rPh>
    <rPh sb="18" eb="21">
      <t>ジムキョク</t>
    </rPh>
    <rPh sb="23" eb="25">
      <t>ソウフ</t>
    </rPh>
    <phoneticPr fontId="3"/>
  </si>
  <si>
    <t>申込書等作成の不明な点はメール等で連絡ください。</t>
    <rPh sb="0" eb="4">
      <t>モウシコミショトウ</t>
    </rPh>
    <rPh sb="4" eb="6">
      <t>サクセイ</t>
    </rPh>
    <rPh sb="7" eb="9">
      <t>フメイ</t>
    </rPh>
    <rPh sb="10" eb="11">
      <t>テン</t>
    </rPh>
    <rPh sb="15" eb="16">
      <t>トウ</t>
    </rPh>
    <rPh sb="17" eb="19">
      <t>レンラク</t>
    </rPh>
    <phoneticPr fontId="3"/>
  </si>
  <si>
    <t>①提出書類を電子メール添付で前日までに事務局までに送付してあること。</t>
    <rPh sb="1" eb="5">
      <t>テイシュツショルイ</t>
    </rPh>
    <rPh sb="6" eb="8">
      <t>デンシ</t>
    </rPh>
    <rPh sb="11" eb="13">
      <t>テンプ</t>
    </rPh>
    <rPh sb="14" eb="16">
      <t>ゼンジツ</t>
    </rPh>
    <rPh sb="19" eb="22">
      <t>ジムキョク</t>
    </rPh>
    <rPh sb="25" eb="27">
      <t>ソウフ</t>
    </rPh>
    <phoneticPr fontId="3"/>
  </si>
  <si>
    <t>チーム登録料</t>
    <rPh sb="3" eb="6">
      <t>トウロクリョウ</t>
    </rPh>
    <phoneticPr fontId="3"/>
  </si>
  <si>
    <t>１．データ入力のページに入力すれば、申込書・領収証、登録選手名簿、保険申込書が作成できます。</t>
    <rPh sb="18" eb="21">
      <t>モウシコミショ</t>
    </rPh>
    <rPh sb="22" eb="24">
      <t>リョウシュウ</t>
    </rPh>
    <rPh sb="24" eb="25">
      <t>ショウ</t>
    </rPh>
    <phoneticPr fontId="3"/>
  </si>
  <si>
    <t>　　　ルールブック等購入しないことも可能ですがチームで1セットは持つようお願いします。</t>
    <phoneticPr fontId="3"/>
  </si>
  <si>
    <t>日ソ協は電子登録ですが一部の料金は今回徴収します。詳細は事務局まで。</t>
    <rPh sb="0" eb="1">
      <t>ニッ</t>
    </rPh>
    <rPh sb="2" eb="3">
      <t>キョウ</t>
    </rPh>
    <rPh sb="4" eb="6">
      <t>デンシ</t>
    </rPh>
    <rPh sb="6" eb="8">
      <t>トウロク</t>
    </rPh>
    <rPh sb="11" eb="13">
      <t>イチブ</t>
    </rPh>
    <rPh sb="14" eb="16">
      <t>リョウキン</t>
    </rPh>
    <rPh sb="17" eb="21">
      <t>コンカイチョウシュウ</t>
    </rPh>
    <rPh sb="25" eb="27">
      <t>ショウサイ</t>
    </rPh>
    <rPh sb="28" eb="31">
      <t>ジムキョク</t>
    </rPh>
    <phoneticPr fontId="3"/>
  </si>
  <si>
    <t>昨年のデータを利用する場合の注意点</t>
    <rPh sb="0" eb="2">
      <t>サクネン</t>
    </rPh>
    <rPh sb="7" eb="9">
      <t>リヨウ</t>
    </rPh>
    <rPh sb="11" eb="13">
      <t>バアイ</t>
    </rPh>
    <rPh sb="14" eb="17">
      <t>チュウイテン</t>
    </rPh>
    <phoneticPr fontId="3"/>
  </si>
  <si>
    <t>昨年のデータ利用</t>
    <rPh sb="0" eb="2">
      <t>サクネン</t>
    </rPh>
    <rPh sb="6" eb="8">
      <t>リヨウ</t>
    </rPh>
    <phoneticPr fontId="3"/>
  </si>
  <si>
    <t>　　　別添案内を参照願います。</t>
    <rPh sb="5" eb="7">
      <t>アンナイ</t>
    </rPh>
    <phoneticPr fontId="3"/>
  </si>
  <si>
    <t>１．シニア大会の申込みは行いません。5月以降に予定しています。</t>
    <rPh sb="5" eb="7">
      <t>タイカイ</t>
    </rPh>
    <rPh sb="8" eb="9">
      <t>モウ</t>
    </rPh>
    <rPh sb="9" eb="10">
      <t>コ</t>
    </rPh>
    <rPh sb="12" eb="13">
      <t>オコナ</t>
    </rPh>
    <rPh sb="19" eb="22">
      <t>ガツイコウ</t>
    </rPh>
    <rPh sb="23" eb="25">
      <t>ヨテイ</t>
    </rPh>
    <phoneticPr fontId="3"/>
  </si>
  <si>
    <t>なお、振込口座についてはホームページには載せません。（従来と同じ口座です）</t>
    <rPh sb="27" eb="29">
      <t>ジュウライ</t>
    </rPh>
    <rPh sb="30" eb="31">
      <t>オナ</t>
    </rPh>
    <rPh sb="32" eb="34">
      <t>コウザ</t>
    </rPh>
    <phoneticPr fontId="3"/>
  </si>
  <si>
    <t>６．日ソ協へのチーム登録は電子登録です。登録料は直接請求分と事務局提出分に分かれます。</t>
    <rPh sb="13" eb="17">
      <t>デンシトウロク</t>
    </rPh>
    <rPh sb="20" eb="23">
      <t>トウロクリョウ</t>
    </rPh>
    <rPh sb="24" eb="29">
      <t>チョクセツセイキュウブン</t>
    </rPh>
    <rPh sb="30" eb="36">
      <t>ジムキョクテイシュツブン</t>
    </rPh>
    <rPh sb="37" eb="38">
      <t>ワ</t>
    </rPh>
    <phoneticPr fontId="3"/>
  </si>
  <si>
    <t>４.クラス別リーグ戦では、審判・記録の本部依頼については有料となっています。</t>
    <rPh sb="5" eb="6">
      <t>ベツ</t>
    </rPh>
    <rPh sb="9" eb="10">
      <t>セン</t>
    </rPh>
    <rPh sb="13" eb="15">
      <t>シンパン</t>
    </rPh>
    <rPh sb="16" eb="18">
      <t>キロク</t>
    </rPh>
    <rPh sb="19" eb="21">
      <t>ホンブ</t>
    </rPh>
    <rPh sb="21" eb="23">
      <t>イライ</t>
    </rPh>
    <rPh sb="28" eb="30">
      <t>ユウリョウ</t>
    </rPh>
    <phoneticPr fontId="3"/>
  </si>
  <si>
    <t>月割り保険料（金額変更あり）</t>
    <rPh sb="0" eb="2">
      <t>ツキワ</t>
    </rPh>
    <rPh sb="3" eb="6">
      <t>ホケンリョウ</t>
    </rPh>
    <rPh sb="7" eb="9">
      <t>キンガク</t>
    </rPh>
    <rPh sb="9" eb="11">
      <t>ヘンコウ</t>
    </rPh>
    <phoneticPr fontId="3"/>
  </si>
  <si>
    <t>までです。大会がスタートしたら追加・変更できません。</t>
    <rPh sb="5" eb="7">
      <t>タイカイ</t>
    </rPh>
    <rPh sb="15" eb="17">
      <t>ツイカ</t>
    </rPh>
    <rPh sb="18" eb="20">
      <t>ヘンコウ</t>
    </rPh>
    <phoneticPr fontId="3"/>
  </si>
  <si>
    <t>７．下記の条件が整えば、チーム登録等受付に出席不要といたします。</t>
    <rPh sb="2" eb="4">
      <t>カキ</t>
    </rPh>
    <rPh sb="5" eb="7">
      <t>ジョウケン</t>
    </rPh>
    <rPh sb="8" eb="9">
      <t>トトノ</t>
    </rPh>
    <rPh sb="15" eb="18">
      <t>トウロクトウ</t>
    </rPh>
    <rPh sb="18" eb="20">
      <t>ウケツケ</t>
    </rPh>
    <rPh sb="21" eb="23">
      <t>シュッセキ</t>
    </rPh>
    <rPh sb="23" eb="25">
      <t>フヨウ</t>
    </rPh>
    <phoneticPr fontId="3"/>
  </si>
  <si>
    <t>フリガナ</t>
    <phoneticPr fontId="3"/>
  </si>
  <si>
    <t>特別功労賞推薦については理由を付して別紙にて申請願います。</t>
    <rPh sb="0" eb="7">
      <t>トクベツコウロウショウスイセン</t>
    </rPh>
    <rPh sb="12" eb="14">
      <t>リユウ</t>
    </rPh>
    <rPh sb="15" eb="16">
      <t>フ</t>
    </rPh>
    <rPh sb="18" eb="20">
      <t>ベッシ</t>
    </rPh>
    <rPh sb="22" eb="24">
      <t>シンセイ</t>
    </rPh>
    <rPh sb="24" eb="25">
      <t>ネガ</t>
    </rPh>
    <phoneticPr fontId="3"/>
  </si>
  <si>
    <t>記載例</t>
    <rPh sb="0" eb="3">
      <t>キサイレイ</t>
    </rPh>
    <phoneticPr fontId="3"/>
  </si>
  <si>
    <t>会長　大木　俊夫</t>
    <rPh sb="0" eb="2">
      <t>カイチョウ</t>
    </rPh>
    <rPh sb="3" eb="5">
      <t>オオキ</t>
    </rPh>
    <rPh sb="6" eb="8">
      <t>トシオ</t>
    </rPh>
    <phoneticPr fontId="3"/>
  </si>
  <si>
    <t>生年月日</t>
    <rPh sb="0" eb="4">
      <t>セイネンガッピ</t>
    </rPh>
    <phoneticPr fontId="3"/>
  </si>
  <si>
    <t>推薦理由</t>
    <rPh sb="0" eb="4">
      <t>スイセンリユウ</t>
    </rPh>
    <phoneticPr fontId="3"/>
  </si>
  <si>
    <t>桶川市ソフトボール連盟の特別功労者として下記のものを推薦しますので・・・</t>
    <rPh sb="0" eb="3">
      <t>オケガワシ</t>
    </rPh>
    <rPh sb="9" eb="11">
      <t>レンメイ</t>
    </rPh>
    <rPh sb="12" eb="14">
      <t>トクベツ</t>
    </rPh>
    <rPh sb="14" eb="17">
      <t>コウロウシャ</t>
    </rPh>
    <rPh sb="20" eb="22">
      <t>カキ</t>
    </rPh>
    <rPh sb="26" eb="28">
      <t>スイセン</t>
    </rPh>
    <phoneticPr fontId="3"/>
  </si>
  <si>
    <t>代表者氏名</t>
    <rPh sb="0" eb="3">
      <t>ダイヒョウシャ</t>
    </rPh>
    <rPh sb="3" eb="5">
      <t>シメイ</t>
    </rPh>
    <phoneticPr fontId="3"/>
  </si>
  <si>
    <t>氏名（フリガナ）</t>
    <rPh sb="0" eb="2">
      <t>シメイ</t>
    </rPh>
    <phoneticPr fontId="3"/>
  </si>
  <si>
    <t>代表者</t>
    <rPh sb="0" eb="2">
      <t>ダイヒョウ</t>
    </rPh>
    <rPh sb="2" eb="3">
      <t>シャ</t>
    </rPh>
    <phoneticPr fontId="3"/>
  </si>
  <si>
    <t>特別功労賞推薦書</t>
    <rPh sb="0" eb="5">
      <t>トクベツコウロウショウ</t>
    </rPh>
    <rPh sb="5" eb="8">
      <t>スイセンショ</t>
    </rPh>
    <phoneticPr fontId="3"/>
  </si>
  <si>
    <t>一般的にはおおむね80歳をめどとして、ソフトボール活動に功績のあった方を対象とします。</t>
    <rPh sb="0" eb="3">
      <t>イッパンテキ</t>
    </rPh>
    <rPh sb="11" eb="12">
      <t>サイ</t>
    </rPh>
    <rPh sb="25" eb="27">
      <t>カツドウ</t>
    </rPh>
    <rPh sb="28" eb="30">
      <t>コウセキ</t>
    </rPh>
    <rPh sb="34" eb="35">
      <t>カタ</t>
    </rPh>
    <rPh sb="36" eb="38">
      <t>タイショウ</t>
    </rPh>
    <phoneticPr fontId="3"/>
  </si>
  <si>
    <t>令和8年　１月10日（土）　午後6時～7時　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phoneticPr fontId="3"/>
  </si>
  <si>
    <t>令和8年　１月17日(土)  午後6時～7時</t>
    <rPh sb="0" eb="2">
      <t>レイワ</t>
    </rPh>
    <rPh sb="11" eb="12">
      <t>ド</t>
    </rPh>
    <phoneticPr fontId="3"/>
  </si>
  <si>
    <t>令和7年１1月吉日</t>
    <rPh sb="0" eb="2">
      <t>レイワ</t>
    </rPh>
    <rPh sb="3" eb="4">
      <t>ネン</t>
    </rPh>
    <rPh sb="6" eb="7">
      <t>ガツ</t>
    </rPh>
    <rPh sb="7" eb="9">
      <t>キチジツ</t>
    </rPh>
    <phoneticPr fontId="3"/>
  </si>
  <si>
    <r>
      <t>クラス別リーグ戦参加確認書</t>
    </r>
    <r>
      <rPr>
        <sz val="10"/>
        <rFont val="HG創英角ｺﾞｼｯｸUB"/>
        <family val="3"/>
        <charset val="128"/>
      </rPr>
      <t>（1月10日までに事務局へ）</t>
    </r>
    <rPh sb="3" eb="4">
      <t>ベツ</t>
    </rPh>
    <rPh sb="7" eb="8">
      <t>セン</t>
    </rPh>
    <rPh sb="8" eb="10">
      <t>サンカ</t>
    </rPh>
    <rPh sb="10" eb="13">
      <t>カクニンショ</t>
    </rPh>
    <rPh sb="15" eb="16">
      <t>ガツ</t>
    </rPh>
    <rPh sb="18" eb="19">
      <t>ニチ</t>
    </rPh>
    <rPh sb="22" eb="25">
      <t>ジムキョク</t>
    </rPh>
    <phoneticPr fontId="3"/>
  </si>
  <si>
    <t>1月17日の料金については、原則銀行振込みとさせていただきます。（手数料差引可）</t>
    <rPh sb="1" eb="2">
      <t>ガツ</t>
    </rPh>
    <rPh sb="4" eb="5">
      <t>ニチ</t>
    </rPh>
    <rPh sb="6" eb="8">
      <t>リョウキン</t>
    </rPh>
    <rPh sb="14" eb="16">
      <t>ゲンソク</t>
    </rPh>
    <rPh sb="16" eb="18">
      <t>ギンコウ</t>
    </rPh>
    <rPh sb="18" eb="20">
      <t>フリコ</t>
    </rPh>
    <rPh sb="33" eb="36">
      <t>テスウリョウ</t>
    </rPh>
    <rPh sb="36" eb="38">
      <t>サシヒキ</t>
    </rPh>
    <rPh sb="38" eb="39">
      <t>カ</t>
    </rPh>
    <phoneticPr fontId="3"/>
  </si>
  <si>
    <t>クラス別リーグ戦は4月12日～、シニア大会はリーグ戦予備日以降を予定しています。</t>
    <rPh sb="3" eb="4">
      <t>ベツ</t>
    </rPh>
    <rPh sb="7" eb="8">
      <t>セン</t>
    </rPh>
    <rPh sb="10" eb="11">
      <t>ガツ</t>
    </rPh>
    <rPh sb="13" eb="14">
      <t>ニチ</t>
    </rPh>
    <rPh sb="19" eb="21">
      <t>タイカイ</t>
    </rPh>
    <rPh sb="25" eb="26">
      <t>セン</t>
    </rPh>
    <rPh sb="26" eb="31">
      <t>ヨビビイコウ</t>
    </rPh>
    <rPh sb="32" eb="34">
      <t>ヨテイ</t>
    </rPh>
    <phoneticPr fontId="3"/>
  </si>
  <si>
    <t>下記の条件が整えば、1月17日は出席の必要がありません。</t>
    <rPh sb="0" eb="2">
      <t>カキ</t>
    </rPh>
    <rPh sb="3" eb="5">
      <t>ジョウケン</t>
    </rPh>
    <rPh sb="6" eb="7">
      <t>トトノ</t>
    </rPh>
    <rPh sb="11" eb="12">
      <t>ガツ</t>
    </rPh>
    <rPh sb="14" eb="15">
      <t>ニチ</t>
    </rPh>
    <rPh sb="16" eb="18">
      <t>シュッセキ</t>
    </rPh>
    <rPh sb="19" eb="21">
      <t>ヒツヨウ</t>
    </rPh>
    <phoneticPr fontId="3"/>
  </si>
  <si>
    <t>○印をつけて１/10に持参いただくか、FAX、電話、メール等で連絡願います。</t>
    <rPh sb="1" eb="2">
      <t>シルシ</t>
    </rPh>
    <rPh sb="11" eb="13">
      <t>ジサン</t>
    </rPh>
    <rPh sb="23" eb="25">
      <t>デンワ</t>
    </rPh>
    <rPh sb="29" eb="30">
      <t>トウ</t>
    </rPh>
    <rPh sb="31" eb="34">
      <t>レンラクネガ</t>
    </rPh>
    <phoneticPr fontId="3"/>
  </si>
  <si>
    <t>１月10日必着</t>
    <phoneticPr fontId="3"/>
  </si>
  <si>
    <t>１月17日持参</t>
    <rPh sb="5" eb="7">
      <t>ジサン</t>
    </rPh>
    <phoneticPr fontId="3"/>
  </si>
  <si>
    <t>１.クラス別リーグ戦はのクラス分けは参加チーム数が確定するまで未定となります。</t>
    <rPh sb="5" eb="6">
      <t>ベツ</t>
    </rPh>
    <rPh sb="9" eb="10">
      <t>セン</t>
    </rPh>
    <rPh sb="15" eb="16">
      <t>ワ</t>
    </rPh>
    <rPh sb="18" eb="20">
      <t>サンカ</t>
    </rPh>
    <rPh sb="23" eb="24">
      <t>スウ</t>
    </rPh>
    <rPh sb="25" eb="27">
      <t>カクテイ</t>
    </rPh>
    <rPh sb="31" eb="33">
      <t>ミテイ</t>
    </rPh>
    <phoneticPr fontId="3"/>
  </si>
  <si>
    <t>23チーム以上が参加する場合、昨年と同じ。（1部6チーム、2部6チーム×2ブロック、3部5チーム）</t>
    <rPh sb="5" eb="7">
      <t>イジョウ</t>
    </rPh>
    <rPh sb="8" eb="10">
      <t>サンカ</t>
    </rPh>
    <rPh sb="12" eb="14">
      <t>バアイ</t>
    </rPh>
    <rPh sb="15" eb="17">
      <t>サクネン</t>
    </rPh>
    <rPh sb="18" eb="19">
      <t>オナ</t>
    </rPh>
    <rPh sb="23" eb="24">
      <t>ブ</t>
    </rPh>
    <rPh sb="30" eb="31">
      <t>ブ</t>
    </rPh>
    <rPh sb="43" eb="44">
      <t>ブ</t>
    </rPh>
    <phoneticPr fontId="3"/>
  </si>
  <si>
    <t>22チーム以下の参加が確定した場合、1部6チーム、2部８チーム、3部8チーム以下</t>
    <rPh sb="5" eb="7">
      <t>イカ</t>
    </rPh>
    <rPh sb="8" eb="10">
      <t>サンカ</t>
    </rPh>
    <rPh sb="11" eb="13">
      <t>カクテイ</t>
    </rPh>
    <rPh sb="15" eb="17">
      <t>バアイ</t>
    </rPh>
    <rPh sb="19" eb="20">
      <t>ブ</t>
    </rPh>
    <rPh sb="26" eb="27">
      <t>ブ</t>
    </rPh>
    <rPh sb="33" eb="34">
      <t>ブ</t>
    </rPh>
    <rPh sb="38" eb="40">
      <t>イカ</t>
    </rPh>
    <phoneticPr fontId="3"/>
  </si>
  <si>
    <r>
      <rPr>
        <sz val="11"/>
        <rFont val="HGS創英角ﾎﾟｯﾌﾟ体"/>
        <family val="3"/>
        <charset val="128"/>
      </rPr>
      <t>１月10日まで</t>
    </r>
    <r>
      <rPr>
        <sz val="11"/>
        <rFont val="ＭＳ Ｐ明朝"/>
        <family val="1"/>
        <charset val="128"/>
      </rPr>
      <t>に提出願います。（PCメール、ショートメール推奨）</t>
    </r>
    <rPh sb="1" eb="2">
      <t>ガツ</t>
    </rPh>
    <rPh sb="4" eb="5">
      <t>ニチ</t>
    </rPh>
    <rPh sb="8" eb="10">
      <t>テイシュツ</t>
    </rPh>
    <rPh sb="10" eb="11">
      <t>ネガ</t>
    </rPh>
    <rPh sb="29" eb="31">
      <t>スイショウ</t>
    </rPh>
    <phoneticPr fontId="3"/>
  </si>
  <si>
    <t>今回
申込</t>
    <rPh sb="0" eb="2">
      <t>コンカイ</t>
    </rPh>
    <rPh sb="3" eb="4">
      <t>モウ</t>
    </rPh>
    <rPh sb="4" eb="5">
      <t>コ</t>
    </rPh>
    <phoneticPr fontId="3"/>
  </si>
  <si>
    <r>
      <t>1月10日（土）</t>
    </r>
    <r>
      <rPr>
        <sz val="9"/>
        <rFont val="HGP創英角ﾎﾟｯﾌﾟ体"/>
        <family val="3"/>
        <charset val="128"/>
      </rPr>
      <t>18：00</t>
    </r>
    <r>
      <rPr>
        <sz val="9"/>
        <rFont val="HG丸ｺﾞｼｯｸM-PRO"/>
        <family val="3"/>
        <charset val="128"/>
      </rPr>
      <t>　ベニバナウォーク内
桶川市市民活動サポートセンター</t>
    </r>
    <rPh sb="22" eb="23">
      <t>ナイ</t>
    </rPh>
    <rPh sb="24" eb="27">
      <t>オケガワシ</t>
    </rPh>
    <rPh sb="27" eb="31">
      <t>シミンカツドウ</t>
    </rPh>
    <phoneticPr fontId="3"/>
  </si>
  <si>
    <r>
      <t>1月 10日（土）</t>
    </r>
    <r>
      <rPr>
        <sz val="8"/>
        <rFont val="HG丸ｺﾞｼｯｸM-PRO"/>
        <family val="3"/>
        <charset val="128"/>
      </rPr>
      <t>FAX等またはベニバナウォーク</t>
    </r>
    <rPh sb="12" eb="13">
      <t>トウ</t>
    </rPh>
    <phoneticPr fontId="3"/>
  </si>
  <si>
    <r>
      <t>1月17日（土）</t>
    </r>
    <r>
      <rPr>
        <sz val="9"/>
        <rFont val="HGP創英角ﾎﾟｯﾌﾟ体"/>
        <family val="3"/>
        <charset val="128"/>
      </rPr>
      <t>18：00</t>
    </r>
    <r>
      <rPr>
        <sz val="9"/>
        <rFont val="HG丸ｺﾞｼｯｸM-PRO"/>
        <family val="3"/>
        <charset val="128"/>
      </rPr>
      <t>　ベニバナウォーク内
桶川市市民活動サポートセンター</t>
    </r>
    <rPh sb="22" eb="23">
      <t>ナイ</t>
    </rPh>
    <rPh sb="24" eb="27">
      <t>オケガワシ</t>
    </rPh>
    <rPh sb="27" eb="31">
      <t>シミンカツドウ</t>
    </rPh>
    <phoneticPr fontId="3"/>
  </si>
  <si>
    <t>令和7年１1月</t>
    <rPh sb="0" eb="2">
      <t>レイワ</t>
    </rPh>
    <rPh sb="3" eb="4">
      <t>ネン</t>
    </rPh>
    <rPh sb="6" eb="7">
      <t>ガツ</t>
    </rPh>
    <phoneticPr fontId="3"/>
  </si>
  <si>
    <t>６．大会運営委員の記入漏れがないよう願います。</t>
    <rPh sb="2" eb="4">
      <t>タイカイ</t>
    </rPh>
    <rPh sb="4" eb="6">
      <t>ウンエイ</t>
    </rPh>
    <rPh sb="6" eb="8">
      <t>イイン</t>
    </rPh>
    <rPh sb="9" eb="11">
      <t>キニュウ</t>
    </rPh>
    <rPh sb="11" eb="12">
      <t>モ</t>
    </rPh>
    <rPh sb="18" eb="19">
      <t>ネガ</t>
    </rPh>
    <phoneticPr fontId="3"/>
  </si>
  <si>
    <t>１月10日必着</t>
    <rPh sb="1" eb="2">
      <t>ガツ</t>
    </rPh>
    <rPh sb="4" eb="5">
      <t>ニチ</t>
    </rPh>
    <rPh sb="5" eb="7">
      <t>ヒッチャク</t>
    </rPh>
    <phoneticPr fontId="3"/>
  </si>
  <si>
    <t>参加チーム数により１～３部のチーム数が変わってきます。</t>
    <rPh sb="0" eb="2">
      <t>サンカ</t>
    </rPh>
    <rPh sb="5" eb="6">
      <t>スウ</t>
    </rPh>
    <rPh sb="12" eb="13">
      <t>ブ</t>
    </rPh>
    <rPh sb="17" eb="18">
      <t>スウ</t>
    </rPh>
    <rPh sb="19" eb="20">
      <t>カ</t>
    </rPh>
    <phoneticPr fontId="3"/>
  </si>
  <si>
    <t>〇２３チーム以上が参加する場合、昨年と同じ。</t>
    <rPh sb="6" eb="8">
      <t>イジョウ</t>
    </rPh>
    <rPh sb="9" eb="11">
      <t>サンカ</t>
    </rPh>
    <rPh sb="13" eb="15">
      <t>バアイ</t>
    </rPh>
    <rPh sb="16" eb="18">
      <t>サクネン</t>
    </rPh>
    <rPh sb="19" eb="20">
      <t>オナ</t>
    </rPh>
    <phoneticPr fontId="3"/>
  </si>
  <si>
    <t>〇２２チーム以下の参加が確定した場合、</t>
    <rPh sb="6" eb="8">
      <t>イカ</t>
    </rPh>
    <rPh sb="9" eb="11">
      <t>サンカ</t>
    </rPh>
    <rPh sb="12" eb="14">
      <t>カクテイ</t>
    </rPh>
    <rPh sb="16" eb="18">
      <t>バアイ</t>
    </rPh>
    <phoneticPr fontId="3"/>
  </si>
  <si>
    <t>１部６チーム、２部６チーム×２ブロック、３部５チーム</t>
    <phoneticPr fontId="3"/>
  </si>
  <si>
    <t>１部６チーム、２部８チーム、３部８チーム以下</t>
    <phoneticPr fontId="3"/>
  </si>
  <si>
    <t>こちらに過去のデータを貼り付けてください。</t>
    <rPh sb="4" eb="6">
      <t>カコ</t>
    </rPh>
    <rPh sb="11" eb="12">
      <t>ハ</t>
    </rPh>
    <rPh sb="13" eb="14">
      <t>ツ</t>
    </rPh>
    <phoneticPr fontId="3"/>
  </si>
  <si>
    <t>フリガナ欄をあけて、フリガナを追加してください</t>
    <rPh sb="4" eb="5">
      <t>ラン</t>
    </rPh>
    <rPh sb="15" eb="17">
      <t>ツイカ</t>
    </rPh>
    <phoneticPr fontId="3"/>
  </si>
  <si>
    <t>できあがったら左側の正規の場所へコピーしてください。</t>
    <rPh sb="7" eb="9">
      <t>ヒダリガワ</t>
    </rPh>
    <rPh sb="10" eb="12">
      <t>セイキ</t>
    </rPh>
    <rPh sb="13" eb="15">
      <t>バショ</t>
    </rPh>
    <phoneticPr fontId="3"/>
  </si>
  <si>
    <t>「コピー」「貼り付け」「値」を使用してください。</t>
    <rPh sb="6" eb="7">
      <t>ハ</t>
    </rPh>
    <rPh sb="8" eb="9">
      <t>ツ</t>
    </rPh>
    <rPh sb="12" eb="13">
      <t>アタイ</t>
    </rPh>
    <rPh sb="15" eb="17">
      <t>シヨウ</t>
    </rPh>
    <phoneticPr fontId="3"/>
  </si>
  <si>
    <t>内容を「コピー」・「貼り付け（値」）にてコピーしてください。</t>
    <rPh sb="0" eb="2">
      <t>ナイヨウ</t>
    </rPh>
    <rPh sb="10" eb="11">
      <t>ハ</t>
    </rPh>
    <rPh sb="12" eb="13">
      <t>ツ</t>
    </rPh>
    <rPh sb="15" eb="16">
      <t>アタイ</t>
    </rPh>
    <phoneticPr fontId="3"/>
  </si>
  <si>
    <t>令和8年度チーム登録等の受付について(通知)</t>
    <rPh sb="0" eb="2">
      <t>レイワ</t>
    </rPh>
    <rPh sb="3" eb="5">
      <t>ネンド</t>
    </rPh>
    <phoneticPr fontId="3"/>
  </si>
  <si>
    <t>　令和8年度の大会に向けて、登録受付などを次のとおり予定いたしましたので、</t>
    <rPh sb="1" eb="3">
      <t>レイワ</t>
    </rPh>
    <rPh sb="4" eb="6">
      <t>ネンド</t>
    </rPh>
    <rPh sb="7" eb="9">
      <t>タイカイ</t>
    </rPh>
    <rPh sb="10" eb="11">
      <t>ム</t>
    </rPh>
    <rPh sb="14" eb="16">
      <t>トウロク</t>
    </rPh>
    <rPh sb="16" eb="18">
      <t>ウケツケ</t>
    </rPh>
    <rPh sb="21" eb="22">
      <t>ツギ</t>
    </rPh>
    <rPh sb="26" eb="28">
      <t>ヨテイ</t>
    </rPh>
    <phoneticPr fontId="3"/>
  </si>
  <si>
    <r>
      <t>2</t>
    </r>
    <r>
      <rPr>
        <u/>
        <sz val="12"/>
        <rFont val="ＭＳ Ｐ明朝"/>
        <family val="1"/>
        <charset val="128"/>
      </rPr>
      <t>．令和</t>
    </r>
    <r>
      <rPr>
        <u/>
        <sz val="12"/>
        <rFont val="Century"/>
        <family val="1"/>
      </rPr>
      <t>8</t>
    </r>
    <r>
      <rPr>
        <u/>
        <sz val="12"/>
        <rFont val="ＭＳ Ｐ明朝"/>
        <family val="1"/>
        <charset val="128"/>
      </rPr>
      <t>年度年度チーム登録、大会・保険申込ならびにブロック分け抽選</t>
    </r>
    <rPh sb="2" eb="4">
      <t>レイワ</t>
    </rPh>
    <rPh sb="5" eb="7">
      <t>ネンド</t>
    </rPh>
    <rPh sb="7" eb="9">
      <t>ネンド</t>
    </rPh>
    <rPh sb="12" eb="14">
      <t>トウロク</t>
    </rPh>
    <rPh sb="15" eb="17">
      <t>タイカイ</t>
    </rPh>
    <rPh sb="18" eb="20">
      <t>ホケン</t>
    </rPh>
    <rPh sb="20" eb="22">
      <t>モウシコミ</t>
    </rPh>
    <rPh sb="30" eb="31">
      <t>ワ</t>
    </rPh>
    <rPh sb="32" eb="34">
      <t>チュウセン</t>
    </rPh>
    <phoneticPr fontId="3"/>
  </si>
  <si>
    <t>1月17日に令和8年度クラス別リーグ戦のブロック分け抽選を行います。</t>
    <rPh sb="1" eb="2">
      <t>ガツ</t>
    </rPh>
    <rPh sb="4" eb="5">
      <t>ニチ</t>
    </rPh>
    <rPh sb="6" eb="8">
      <t>レイワ</t>
    </rPh>
    <phoneticPr fontId="3"/>
  </si>
  <si>
    <t>登録選手名簿（クラス別リーグ戦に〇印をつけて利用願います）</t>
    <rPh sb="0" eb="2">
      <t>トウロク</t>
    </rPh>
    <rPh sb="2" eb="4">
      <t>センシュ</t>
    </rPh>
    <rPh sb="4" eb="6">
      <t>メイボ</t>
    </rPh>
    <rPh sb="10" eb="11">
      <t>ベツ</t>
    </rPh>
    <rPh sb="14" eb="15">
      <t>セン</t>
    </rPh>
    <rPh sb="17" eb="18">
      <t>シルシ</t>
    </rPh>
    <rPh sb="22" eb="24">
      <t>リヨウ</t>
    </rPh>
    <rPh sb="24" eb="25">
      <t>ネガ</t>
    </rPh>
    <phoneticPr fontId="3"/>
  </si>
  <si>
    <t>保険加入者〇</t>
    <rPh sb="0" eb="2">
      <t>ホケン</t>
    </rPh>
    <rPh sb="2" eb="4">
      <t>カニュウ</t>
    </rPh>
    <rPh sb="4" eb="5">
      <t>シャ</t>
    </rPh>
    <phoneticPr fontId="3"/>
  </si>
  <si>
    <r>
      <t>保険加入者</t>
    </r>
    <r>
      <rPr>
        <sz val="10"/>
        <rFont val="ＭＳ Ｐゴシック"/>
        <family val="3"/>
        <charset val="128"/>
        <scheme val="minor"/>
      </rPr>
      <t>〇</t>
    </r>
    <rPh sb="0" eb="2">
      <t>ホケン</t>
    </rPh>
    <rPh sb="2" eb="4">
      <t>カニュウ</t>
    </rPh>
    <rPh sb="4" eb="5">
      <t>シャ</t>
    </rPh>
    <phoneticPr fontId="3"/>
  </si>
  <si>
    <t>事前データ記入欄（コピー用）　セルの移動、並べ替え等自由にできます。</t>
    <rPh sb="0" eb="2">
      <t>ジゼン</t>
    </rPh>
    <rPh sb="5" eb="8">
      <t>キニュウラン</t>
    </rPh>
    <rPh sb="12" eb="13">
      <t>ヨウ</t>
    </rPh>
    <rPh sb="18" eb="20">
      <t>イドウ</t>
    </rPh>
    <rPh sb="21" eb="22">
      <t>ナラ</t>
    </rPh>
    <rPh sb="23" eb="24">
      <t>カ</t>
    </rPh>
    <rPh sb="25" eb="26">
      <t>トウ</t>
    </rPh>
    <rPh sb="26" eb="28">
      <t>ジユウ</t>
    </rPh>
    <phoneticPr fontId="3"/>
  </si>
  <si>
    <t>連絡先メールアドレス</t>
    <rPh sb="0" eb="3">
      <t>レンラクサキ</t>
    </rPh>
    <phoneticPr fontId="3"/>
  </si>
  <si>
    <t>←代表者以外の場合氏名を記入</t>
    <rPh sb="1" eb="6">
      <t>ダイヒョウシャイガイ</t>
    </rPh>
    <rPh sb="7" eb="9">
      <t>バアイ</t>
    </rPh>
    <rPh sb="9" eb="11">
      <t>シメイ</t>
    </rPh>
    <rPh sb="12" eb="14">
      <t>キニュウ</t>
    </rPh>
    <phoneticPr fontId="3"/>
  </si>
  <si>
    <t>（代表者以外の場合　氏名）</t>
    <rPh sb="1" eb="6">
      <t>ダイヒョウシャイガイ</t>
    </rPh>
    <rPh sb="7" eb="9">
      <t>バアイ</t>
    </rPh>
    <rPh sb="10" eb="12">
      <t>シメイ</t>
    </rPh>
    <phoneticPr fontId="3"/>
  </si>
  <si>
    <t>登録書式の
変更点</t>
    <rPh sb="0" eb="4">
      <t>トウロクショシキ</t>
    </rPh>
    <rPh sb="6" eb="9">
      <t>ヘンコウテン</t>
    </rPh>
    <phoneticPr fontId="3"/>
  </si>
  <si>
    <t>http://softball-okegawa.main.jp/</t>
  </si>
  <si>
    <t>書式はホームページに掲載いたします。　桶川市ソフトボール連盟</t>
    <rPh sb="0" eb="2">
      <t>ショシキ</t>
    </rPh>
    <rPh sb="10" eb="12">
      <t>ケイサイ</t>
    </rPh>
    <rPh sb="19" eb="22">
      <t>オケガワシ</t>
    </rPh>
    <rPh sb="28" eb="30">
      <t>レンメイ</t>
    </rPh>
    <phoneticPr fontId="3"/>
  </si>
  <si>
    <r>
      <rPr>
        <sz val="11"/>
        <rFont val="HGS創英角ﾎﾟｯﾌﾟ体"/>
        <family val="3"/>
        <charset val="128"/>
      </rPr>
      <t>保険の追加加入は、日曜日に締切り</t>
    </r>
    <r>
      <rPr>
        <sz val="11"/>
        <rFont val="ＭＳ Ｐ明朝"/>
        <family val="1"/>
        <charset val="128"/>
      </rPr>
      <t>、翌日以降の平日に代理店契約を行います。</t>
    </r>
    <rPh sb="22" eb="24">
      <t>ヘイジツ</t>
    </rPh>
    <phoneticPr fontId="3"/>
  </si>
  <si>
    <t>日曜日から適用させるには、1週間前の日曜日までに事務局に申し込む必要があります。</t>
    <rPh sb="21" eb="24">
      <t>シュウカンマエ</t>
    </rPh>
    <rPh sb="25" eb="28">
      <t>ニチヨウビ</t>
    </rPh>
    <rPh sb="31" eb="34">
      <t>ジムキョク</t>
    </rPh>
    <rPh sb="35" eb="36">
      <t>モウ</t>
    </rPh>
    <rPh sb="37" eb="38">
      <t>コヒツヨウ</t>
    </rPh>
    <phoneticPr fontId="3"/>
  </si>
  <si>
    <t>２．登録選手名簿にフリガナをつけることにより、打順表のフリガナを省略できることとしました（桶川市内大会のみ）。</t>
    <phoneticPr fontId="3"/>
  </si>
  <si>
    <r>
      <t>４．保険料は前年度と同額にて計算。</t>
    </r>
    <r>
      <rPr>
        <sz val="11"/>
        <rFont val="HGS創英角ﾎﾟｯﾌﾟ体"/>
        <family val="3"/>
        <charset val="128"/>
      </rPr>
      <t>チームは1,430円、</t>
    </r>
    <r>
      <rPr>
        <sz val="11"/>
        <rFont val="ＭＳ Ｐ明朝"/>
        <family val="1"/>
        <charset val="128"/>
      </rPr>
      <t>審判は1,060円。（変更時は別途調整します）</t>
    </r>
    <rPh sb="6" eb="9">
      <t>ゼンネンド</t>
    </rPh>
    <rPh sb="10" eb="12">
      <t>ドウガク</t>
    </rPh>
    <rPh sb="14" eb="16">
      <t>ケイサン</t>
    </rPh>
    <rPh sb="39" eb="42">
      <t>ヘンコウジ</t>
    </rPh>
    <rPh sb="43" eb="45">
      <t>ベット</t>
    </rPh>
    <rPh sb="45" eb="47">
      <t>チョウセイ</t>
    </rPh>
    <phoneticPr fontId="3"/>
  </si>
  <si>
    <t>とれるようにしました。メールアドレスが代表者でない場合は氏名を記入してください。</t>
    <rPh sb="19" eb="22">
      <t>ダイヒョウシャ</t>
    </rPh>
    <rPh sb="25" eb="27">
      <t>バアイ</t>
    </rPh>
    <rPh sb="28" eb="30">
      <t>シメイ</t>
    </rPh>
    <rPh sb="31" eb="33">
      <t>キニュウ</t>
    </rPh>
    <phoneticPr fontId="3"/>
  </si>
  <si>
    <t>２.令和8年度よりボールが変更となります。</t>
    <rPh sb="2" eb="4">
      <t>レイワ</t>
    </rPh>
    <rPh sb="5" eb="7">
      <t>ネンド</t>
    </rPh>
    <rPh sb="13" eb="15">
      <t>ヘンコウ</t>
    </rPh>
    <phoneticPr fontId="3"/>
  </si>
  <si>
    <t>新ボールの対応等今後検討していきますので、決まり次第ホームページにて連絡します。</t>
    <rPh sb="0" eb="1">
      <t>シン</t>
    </rPh>
    <rPh sb="5" eb="8">
      <t>タイオウトウ</t>
    </rPh>
    <rPh sb="8" eb="12">
      <t>コンゴケントウ</t>
    </rPh>
    <rPh sb="21" eb="22">
      <t>キ</t>
    </rPh>
    <rPh sb="24" eb="26">
      <t>シダイ</t>
    </rPh>
    <rPh sb="34" eb="36">
      <t>レンラク</t>
    </rPh>
    <phoneticPr fontId="3"/>
  </si>
  <si>
    <t>旧ボールの回収は今年度は行いません。不要なボールは各チームで処分願います。</t>
    <rPh sb="0" eb="1">
      <t>キュウ</t>
    </rPh>
    <rPh sb="5" eb="7">
      <t>カイシュウ</t>
    </rPh>
    <rPh sb="8" eb="11">
      <t>コンネンド</t>
    </rPh>
    <rPh sb="12" eb="13">
      <t>オコナ</t>
    </rPh>
    <rPh sb="18" eb="20">
      <t>フヨウ</t>
    </rPh>
    <rPh sb="25" eb="26">
      <t>カク</t>
    </rPh>
    <rPh sb="30" eb="33">
      <t>ショブンネガ</t>
    </rPh>
    <phoneticPr fontId="3"/>
  </si>
  <si>
    <t>３．昨年度のデータを使用する場合は、11.昨年利用のページを参考にして8年度の書式にコピーしてください。</t>
    <rPh sb="36" eb="38">
      <t>ネンド</t>
    </rPh>
    <rPh sb="39" eb="41">
      <t>ショシキ</t>
    </rPh>
    <phoneticPr fontId="3"/>
  </si>
  <si>
    <t>この場所で入力内容の追加、変更、削除、並べ替え等行ってください。</t>
    <rPh sb="2" eb="4">
      <t>バショ</t>
    </rPh>
    <rPh sb="5" eb="9">
      <t>ニュウリョクナイヨウ</t>
    </rPh>
    <rPh sb="10" eb="12">
      <t>ツイカ</t>
    </rPh>
    <rPh sb="13" eb="15">
      <t>ヘンコウ</t>
    </rPh>
    <rPh sb="16" eb="18">
      <t>サクジョ</t>
    </rPh>
    <rPh sb="19" eb="20">
      <t>ナラ</t>
    </rPh>
    <rPh sb="21" eb="22">
      <t>カ</t>
    </rPh>
    <rPh sb="23" eb="24">
      <t>トウ</t>
    </rPh>
    <rPh sb="24" eb="25">
      <t>オコナ</t>
    </rPh>
    <phoneticPr fontId="3"/>
  </si>
  <si>
    <t>①登録選手名簿にフリガナをつけることにより、打順表のフリガナを省略できることとしました（桶川市内大会のみ）。</t>
    <rPh sb="1" eb="7">
      <t>トウロクセンシュメイボ</t>
    </rPh>
    <rPh sb="22" eb="25">
      <t>ダジュンヒョウ</t>
    </rPh>
    <rPh sb="31" eb="33">
      <t>ショウリャク</t>
    </rPh>
    <rPh sb="44" eb="48">
      <t>オケガワシナイ</t>
    </rPh>
    <rPh sb="48" eb="50">
      <t>タイカイ</t>
    </rPh>
    <phoneticPr fontId="3"/>
  </si>
  <si>
    <t>５．監督（30）コーチ（31、32）主将（10）が基本です。できるだけ対応願います。</t>
    <rPh sb="2" eb="4">
      <t>カントク</t>
    </rPh>
    <rPh sb="18" eb="20">
      <t>シュショウ</t>
    </rPh>
    <rPh sb="25" eb="27">
      <t>キホン</t>
    </rPh>
    <rPh sb="35" eb="37">
      <t>タイオウ</t>
    </rPh>
    <rPh sb="37" eb="38">
      <t>ネガ</t>
    </rPh>
    <phoneticPr fontId="3"/>
  </si>
  <si>
    <t>４．代表者（もしくは他の連絡担当者）のPCメールアドレスを登録することにより可能な限りメールで連絡が</t>
    <phoneticPr fontId="3"/>
  </si>
  <si>
    <t>②代表者（もしくは他の連絡担当者）のPCメールアドレスを登録することにより可能な限りメールで連絡がとれるようにしました。</t>
    <rPh sb="1" eb="4">
      <t>ダイヒョウシャ</t>
    </rPh>
    <rPh sb="9" eb="10">
      <t>タ</t>
    </rPh>
    <rPh sb="11" eb="16">
      <t>レンラクタントウシャ</t>
    </rPh>
    <rPh sb="28" eb="30">
      <t>トウロク</t>
    </rPh>
    <rPh sb="37" eb="39">
      <t>カノウ</t>
    </rPh>
    <rPh sb="40" eb="41">
      <t>カギ</t>
    </rPh>
    <rPh sb="46" eb="48">
      <t>レンラク</t>
    </rPh>
    <phoneticPr fontId="3"/>
  </si>
  <si>
    <t>連絡先PCメールアドレス</t>
    <rPh sb="0" eb="3">
      <t>レンラクサキ</t>
    </rPh>
    <phoneticPr fontId="3"/>
  </si>
  <si>
    <t>※　手書き等で７～９の記入が負担の場合、「６．データ入力」の</t>
    <rPh sb="2" eb="4">
      <t>テガ</t>
    </rPh>
    <rPh sb="5" eb="6">
      <t>トウ</t>
    </rPh>
    <rPh sb="11" eb="13">
      <t>キニュウ</t>
    </rPh>
    <rPh sb="14" eb="16">
      <t>フタン</t>
    </rPh>
    <rPh sb="17" eb="19">
      <t>バアイ</t>
    </rPh>
    <rPh sb="26" eb="28">
      <t>ニュウリョク</t>
    </rPh>
    <phoneticPr fontId="3"/>
  </si>
  <si>
    <t>　用紙のみ提出いただければ、事務局で出力します。</t>
    <rPh sb="1" eb="3">
      <t>ヨウシ</t>
    </rPh>
    <rPh sb="5" eb="7">
      <t>テイシュツ</t>
    </rPh>
    <rPh sb="14" eb="17">
      <t>ジムキョク</t>
    </rPh>
    <rPh sb="18" eb="20">
      <t>シュツリョク</t>
    </rPh>
    <phoneticPr fontId="3"/>
  </si>
  <si>
    <t>（出力専用）</t>
    <phoneticPr fontId="3"/>
  </si>
  <si>
    <t>各大会の登録選手名簿　</t>
    <rPh sb="0" eb="3">
      <t>カクタイカイ</t>
    </rPh>
    <rPh sb="4" eb="6">
      <t>トウロク</t>
    </rPh>
    <rPh sb="6" eb="8">
      <t>センシュ</t>
    </rPh>
    <rPh sb="8" eb="10">
      <t>メイボ</t>
    </rPh>
    <phoneticPr fontId="3"/>
  </si>
  <si>
    <t>チーム総合、審判総合保険等の申込書</t>
    <rPh sb="3" eb="5">
      <t>ソウゴウ</t>
    </rPh>
    <rPh sb="6" eb="8">
      <t>シンパン</t>
    </rPh>
    <rPh sb="8" eb="10">
      <t>ソウゴウ</t>
    </rPh>
    <rPh sb="10" eb="12">
      <t>ホケン</t>
    </rPh>
    <rPh sb="12" eb="13">
      <t>トウ</t>
    </rPh>
    <rPh sb="14" eb="17">
      <t>モウシコミショ</t>
    </rPh>
    <phoneticPr fontId="3"/>
  </si>
  <si>
    <t>７．手書き等で登録選手名簿等提出が負担の場合、「６．データ入力」の用紙のみ提出いただければ、</t>
    <rPh sb="2" eb="4">
      <t>テガ</t>
    </rPh>
    <rPh sb="7" eb="13">
      <t>トウロクセンシュメイボ</t>
    </rPh>
    <rPh sb="13" eb="14">
      <t>トウ</t>
    </rPh>
    <rPh sb="14" eb="16">
      <t>テイシュツ</t>
    </rPh>
    <phoneticPr fontId="3"/>
  </si>
  <si>
    <t>事務局で出力します。</t>
  </si>
  <si>
    <t>４．登録選手名簿で保険の加入が確認できるようになっています。</t>
    <rPh sb="2" eb="6">
      <t>トウロクセンシュ</t>
    </rPh>
    <rPh sb="6" eb="8">
      <t>メイボ</t>
    </rPh>
    <rPh sb="9" eb="11">
      <t>ホケン</t>
    </rPh>
    <rPh sb="12" eb="14">
      <t>カニュウ</t>
    </rPh>
    <rPh sb="15" eb="17">
      <t>カクニン</t>
    </rPh>
    <phoneticPr fontId="3"/>
  </si>
  <si>
    <t>1月17日の料金は下記口座に、
1月16日までに振込願います。
（手数料差し引き可）
振込口座
チーム役員にお送りした資料に
記載してあります。</t>
    <rPh sb="1" eb="2">
      <t>ガツ</t>
    </rPh>
    <rPh sb="4" eb="5">
      <t>ニチ</t>
    </rPh>
    <rPh sb="6" eb="8">
      <t>リョウキン</t>
    </rPh>
    <rPh sb="9" eb="11">
      <t>カキ</t>
    </rPh>
    <rPh sb="11" eb="13">
      <t>コウザ</t>
    </rPh>
    <rPh sb="40" eb="41">
      <t>ガツ</t>
    </rPh>
    <rPh sb="43" eb="44">
      <t>ニチ</t>
    </rPh>
    <rPh sb="52" eb="54">
      <t>ヤクイン</t>
    </rPh>
    <rPh sb="56" eb="57">
      <t>オク</t>
    </rPh>
    <rPh sb="60" eb="62">
      <t>シリョウ</t>
    </rPh>
    <rPh sb="64" eb="66">
      <t>キサイ</t>
    </rPh>
    <rPh sb="80" eb="84">
      <t>テスウリョウサ</t>
    </rPh>
    <rPh sb="85" eb="86">
      <t>ヒ</t>
    </rPh>
    <rPh sb="87" eb="88">
      <t>カ</t>
    </rPh>
    <rPh sb="91" eb="93">
      <t>フリコミ</t>
    </rPh>
    <rPh sb="93" eb="95">
      <t>コウザ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</si>
</sst>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&quot;d&quot;日&quot;;@"/>
    <numFmt numFmtId="177" formatCode="m&quot;月&quot;d&quot;日&quot;;@"/>
    <numFmt numFmtId="178" formatCode="&quot;(&quot;@&quot;)&quot;"/>
    <numFmt numFmtId="179" formatCode="m&quot;月&quot;d&quot;日～&quot;"/>
    <numFmt numFmtId="180" formatCode="#,##0&quot;円&quot;;[Red]\-#,##0&quot;円&quot;"/>
    <numFmt numFmtId="181" formatCode="&quot;令&quot;&quot;和&quot;General&quot;年&quot;"/>
    <numFmt numFmtId="182" formatCode="&quot;令&quot;&quot;和&quot;General&quot;年&quot;&quot;度&quot;"/>
    <numFmt numFmtId="183" formatCode="&quot;令&quot;&quot;和&quot;General&quot;年&quot;&quot;度&quot;&quot;チ&quot;&quot;ー&quot;&quot;ム&quot;&quot;登&quot;&quot;録&quot;&quot;等&quot;&quot;書&quot;&quot;式&quot;"/>
    <numFmt numFmtId="184" formatCode="&quot;R&quot;General"/>
  </numFmts>
  <fonts count="7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9"/>
      <name val="Century"/>
      <family val="1"/>
    </font>
    <font>
      <sz val="10"/>
      <name val="ＭＳ Ｐ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4"/>
      <name val="Century"/>
      <family val="1"/>
    </font>
    <font>
      <b/>
      <sz val="11"/>
      <name val="Century"/>
      <family val="1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24"/>
      <name val="Century"/>
      <family val="1"/>
    </font>
    <font>
      <u/>
      <sz val="12"/>
      <name val="Century"/>
      <family val="1"/>
    </font>
    <font>
      <u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0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HG創英角ｺﾞｼｯｸUB"/>
      <family val="3"/>
      <charset val="128"/>
    </font>
    <font>
      <sz val="11"/>
      <color theme="0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32"/>
      <color rgb="FF7030A0"/>
      <name val="HG丸ｺﾞｼｯｸM-PRO"/>
      <family val="3"/>
      <charset val="128"/>
    </font>
    <font>
      <sz val="20"/>
      <color rgb="FF7030A0"/>
      <name val="HG丸ｺﾞｼｯｸM-PRO"/>
      <family val="3"/>
      <charset val="128"/>
    </font>
    <font>
      <sz val="10.5"/>
      <color rgb="FF7030A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HGS創英角ﾎﾟｯﾌﾟ体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HG創英角ｺﾞｼｯｸUB"/>
      <family val="3"/>
      <charset val="128"/>
    </font>
    <font>
      <sz val="10"/>
      <name val="HGS創英角ﾎﾟｯﾌﾟ体"/>
      <family val="3"/>
      <charset val="128"/>
    </font>
    <font>
      <sz val="9"/>
      <name val="HG丸ｺﾞｼｯｸM-PRO"/>
      <family val="3"/>
      <charset val="128"/>
    </font>
    <font>
      <sz val="9"/>
      <name val="HGP創英角ﾎﾟｯﾌﾟ体"/>
      <family val="3"/>
      <charset val="128"/>
    </font>
    <font>
      <b/>
      <sz val="2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HGS創英角ｺﾞｼｯｸUB"/>
      <family val="3"/>
      <charset val="128"/>
    </font>
    <font>
      <sz val="11"/>
      <name val="HGS創英角ﾎﾟｯﾌﾟ体"/>
      <family val="3"/>
      <charset val="128"/>
    </font>
    <font>
      <sz val="11"/>
      <name val="ＭＳ Ｐ明朝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ＤＦＰ太丸ゴシック体"/>
      <family val="3"/>
      <charset val="128"/>
    </font>
    <font>
      <b/>
      <sz val="11"/>
      <name val="HGS創英角ﾎﾟｯﾌﾟ体"/>
      <family val="3"/>
      <charset val="128"/>
    </font>
    <font>
      <sz val="2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9"/>
      <name val="HGS創英角ﾎﾟｯﾌﾟ体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" fillId="0" borderId="0">
      <alignment vertical="center"/>
    </xf>
    <xf numFmtId="0" fontId="66" fillId="0" borderId="0" applyNumberFormat="0" applyFill="0" applyBorder="0" applyAlignment="0" applyProtection="0"/>
  </cellStyleXfs>
  <cellXfs count="48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17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4" xfId="0" applyFont="1" applyBorder="1"/>
    <xf numFmtId="0" fontId="4" fillId="0" borderId="0" xfId="0" applyFont="1" applyAlignment="1">
      <alignment horizontal="right"/>
    </xf>
    <xf numFmtId="0" fontId="18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/>
    <xf numFmtId="38" fontId="12" fillId="0" borderId="0" xfId="1" applyFont="1"/>
    <xf numFmtId="38" fontId="36" fillId="0" borderId="0" xfId="1" applyFont="1" applyBorder="1" applyAlignment="1">
      <alignment vertical="center"/>
    </xf>
    <xf numFmtId="0" fontId="32" fillId="0" borderId="0" xfId="0" applyFont="1"/>
    <xf numFmtId="0" fontId="33" fillId="0" borderId="0" xfId="0" applyFont="1" applyAlignment="1">
      <alignment vertical="center"/>
    </xf>
    <xf numFmtId="0" fontId="38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14" fillId="0" borderId="1" xfId="1" applyFont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4" fillId="0" borderId="0" xfId="0" applyFont="1"/>
    <xf numFmtId="0" fontId="3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0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31" fillId="0" borderId="0" xfId="0" applyFont="1"/>
    <xf numFmtId="58" fontId="31" fillId="0" borderId="0" xfId="0" applyNumberFormat="1" applyFont="1"/>
    <xf numFmtId="0" fontId="43" fillId="0" borderId="0" xfId="0" applyFont="1" applyAlignment="1">
      <alignment vertical="center"/>
    </xf>
    <xf numFmtId="0" fontId="43" fillId="0" borderId="2" xfId="0" applyFont="1" applyBorder="1" applyAlignment="1">
      <alignment vertical="center"/>
    </xf>
    <xf numFmtId="0" fontId="46" fillId="0" borderId="0" xfId="0" applyFont="1" applyAlignment="1">
      <alignment vertical="center"/>
    </xf>
    <xf numFmtId="177" fontId="16" fillId="0" borderId="0" xfId="0" applyNumberFormat="1" applyFont="1"/>
    <xf numFmtId="178" fontId="16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81" fontId="27" fillId="0" borderId="0" xfId="1" applyNumberFormat="1" applyFont="1"/>
    <xf numFmtId="0" fontId="4" fillId="0" borderId="7" xfId="0" applyFont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180" fontId="1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7" fillId="0" borderId="1" xfId="0" applyFont="1" applyBorder="1"/>
    <xf numFmtId="0" fontId="10" fillId="0" borderId="0" xfId="0" applyFont="1"/>
    <xf numFmtId="0" fontId="4" fillId="0" borderId="9" xfId="1" applyNumberFormat="1" applyFont="1" applyBorder="1" applyAlignment="1">
      <alignment vertical="center"/>
    </xf>
    <xf numFmtId="0" fontId="7" fillId="0" borderId="0" xfId="0" applyFont="1" applyAlignment="1">
      <alignment horizontal="justify"/>
    </xf>
    <xf numFmtId="0" fontId="7" fillId="0" borderId="10" xfId="0" applyFont="1" applyBorder="1" applyAlignment="1">
      <alignment horizontal="justify"/>
    </xf>
    <xf numFmtId="0" fontId="4" fillId="0" borderId="10" xfId="0" applyFont="1" applyBorder="1" applyAlignment="1">
      <alignment vertical="center"/>
    </xf>
    <xf numFmtId="38" fontId="20" fillId="0" borderId="0" xfId="1" applyFont="1" applyBorder="1" applyAlignment="1">
      <alignment vertical="center"/>
    </xf>
    <xf numFmtId="0" fontId="51" fillId="0" borderId="0" xfId="0" applyFont="1" applyAlignment="1">
      <alignment horizontal="justify"/>
    </xf>
    <xf numFmtId="0" fontId="14" fillId="0" borderId="9" xfId="0" applyFont="1" applyBorder="1" applyAlignment="1">
      <alignment vertical="center"/>
    </xf>
    <xf numFmtId="38" fontId="14" fillId="0" borderId="0" xfId="1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38" fontId="14" fillId="0" borderId="4" xfId="1" applyFont="1" applyBorder="1" applyAlignment="1">
      <alignment vertical="center"/>
    </xf>
    <xf numFmtId="38" fontId="14" fillId="0" borderId="4" xfId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right" shrinkToFit="1"/>
    </xf>
    <xf numFmtId="0" fontId="52" fillId="0" borderId="0" xfId="0" applyFont="1"/>
    <xf numFmtId="0" fontId="52" fillId="0" borderId="0" xfId="0" applyFont="1" applyAlignment="1">
      <alignment shrinkToFit="1"/>
    </xf>
    <xf numFmtId="0" fontId="53" fillId="0" borderId="1" xfId="0" applyFont="1" applyBorder="1" applyAlignment="1">
      <alignment horizontal="right"/>
    </xf>
    <xf numFmtId="0" fontId="52" fillId="0" borderId="1" xfId="0" applyFont="1" applyBorder="1"/>
    <xf numFmtId="0" fontId="53" fillId="0" borderId="1" xfId="0" applyFont="1" applyBorder="1"/>
    <xf numFmtId="0" fontId="53" fillId="0" borderId="0" xfId="0" applyFont="1"/>
    <xf numFmtId="0" fontId="56" fillId="0" borderId="0" xfId="0" applyFont="1" applyAlignment="1">
      <alignment vertical="center"/>
    </xf>
    <xf numFmtId="0" fontId="37" fillId="0" borderId="3" xfId="0" applyFont="1" applyBorder="1" applyAlignment="1">
      <alignment horizontal="center" vertical="center" shrinkToFit="1"/>
    </xf>
    <xf numFmtId="0" fontId="55" fillId="0" borderId="15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 shrinkToFit="1"/>
    </xf>
    <xf numFmtId="0" fontId="55" fillId="0" borderId="15" xfId="0" applyFont="1" applyBorder="1" applyAlignment="1">
      <alignment horizontal="center" vertical="center" wrapText="1" shrinkToFit="1"/>
    </xf>
    <xf numFmtId="0" fontId="56" fillId="0" borderId="0" xfId="0" applyFont="1"/>
    <xf numFmtId="0" fontId="37" fillId="0" borderId="0" xfId="0" applyFont="1" applyAlignment="1">
      <alignment vertical="center" wrapText="1" shrinkToFit="1"/>
    </xf>
    <xf numFmtId="0" fontId="37" fillId="0" borderId="0" xfId="0" applyFont="1" applyAlignment="1">
      <alignment vertical="center" shrinkToFit="1"/>
    </xf>
    <xf numFmtId="0" fontId="55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vertical="center" wrapText="1" shrinkToFit="1"/>
    </xf>
    <xf numFmtId="0" fontId="30" fillId="0" borderId="2" xfId="0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14" fillId="0" borderId="1" xfId="1" applyFont="1" applyBorder="1" applyAlignment="1">
      <alignment vertical="center"/>
    </xf>
    <xf numFmtId="0" fontId="1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38" fontId="16" fillId="0" borderId="0" xfId="1" applyFont="1" applyBorder="1" applyAlignment="1"/>
    <xf numFmtId="0" fontId="14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180" fontId="15" fillId="0" borderId="12" xfId="0" applyNumberFormat="1" applyFont="1" applyBorder="1" applyAlignment="1">
      <alignment vertical="center"/>
    </xf>
    <xf numFmtId="180" fontId="15" fillId="0" borderId="14" xfId="0" applyNumberFormat="1" applyFont="1" applyBorder="1" applyAlignment="1">
      <alignment vertical="center"/>
    </xf>
    <xf numFmtId="180" fontId="15" fillId="0" borderId="8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4" fillId="0" borderId="9" xfId="0" applyFont="1" applyBorder="1" applyAlignment="1">
      <alignment horizontal="right" vertical="center"/>
    </xf>
    <xf numFmtId="38" fontId="14" fillId="0" borderId="9" xfId="1" applyFont="1" applyBorder="1" applyAlignment="1">
      <alignment horizontal="right" vertical="center"/>
    </xf>
    <xf numFmtId="180" fontId="15" fillId="0" borderId="6" xfId="0" applyNumberFormat="1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8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5" fillId="0" borderId="12" xfId="0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0" fontId="58" fillId="0" borderId="4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180" fontId="15" fillId="0" borderId="0" xfId="0" applyNumberFormat="1" applyFont="1" applyAlignment="1">
      <alignment vertical="center"/>
    </xf>
    <xf numFmtId="0" fontId="14" fillId="0" borderId="13" xfId="0" applyFont="1" applyBorder="1" applyAlignment="1">
      <alignment horizontal="right" vertical="center"/>
    </xf>
    <xf numFmtId="0" fontId="58" fillId="0" borderId="29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58" fillId="0" borderId="1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4" fontId="0" fillId="0" borderId="3" xfId="0" applyNumberFormat="1" applyBorder="1" applyAlignment="1">
      <alignment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3" borderId="0" xfId="0" applyFill="1" applyAlignment="1">
      <alignment vertical="center"/>
    </xf>
    <xf numFmtId="0" fontId="50" fillId="3" borderId="0" xfId="0" applyFont="1" applyFill="1" applyAlignment="1">
      <alignment vertical="center"/>
    </xf>
    <xf numFmtId="38" fontId="0" fillId="3" borderId="2" xfId="1" applyFont="1" applyFill="1" applyBorder="1" applyAlignment="1">
      <alignment vertical="center"/>
    </xf>
    <xf numFmtId="0" fontId="49" fillId="3" borderId="1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0" fillId="3" borderId="0" xfId="0" applyFill="1" applyAlignment="1">
      <alignment horizontal="center" vertical="center"/>
    </xf>
    <xf numFmtId="0" fontId="52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56" fillId="3" borderId="0" xfId="0" applyFont="1" applyFill="1" applyAlignment="1">
      <alignment vertical="center"/>
    </xf>
    <xf numFmtId="182" fontId="43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0" fillId="3" borderId="2" xfId="0" applyFill="1" applyBorder="1" applyAlignment="1">
      <alignment vertical="center" shrinkToFit="1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" xfId="0" applyFill="1" applyBorder="1" applyAlignment="1">
      <alignment horizontal="right" vertical="center"/>
    </xf>
    <xf numFmtId="0" fontId="62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vertical="center"/>
    </xf>
    <xf numFmtId="38" fontId="62" fillId="0" borderId="2" xfId="1" applyFont="1" applyBorder="1" applyAlignment="1">
      <alignment vertical="center"/>
    </xf>
    <xf numFmtId="38" fontId="62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38" fontId="20" fillId="4" borderId="0" xfId="1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0" fillId="3" borderId="5" xfId="0" applyFill="1" applyBorder="1" applyAlignment="1">
      <alignment vertical="center"/>
    </xf>
    <xf numFmtId="0" fontId="14" fillId="0" borderId="29" xfId="0" applyFont="1" applyBorder="1" applyAlignment="1">
      <alignment vertical="center" shrinkToFit="1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58" fillId="0" borderId="0" xfId="0" applyFont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38" fontId="58" fillId="0" borderId="29" xfId="1" applyFont="1" applyBorder="1" applyAlignment="1">
      <alignment vertical="center"/>
    </xf>
    <xf numFmtId="0" fontId="58" fillId="0" borderId="0" xfId="0" applyFont="1" applyAlignment="1">
      <alignment horizontal="right" vertical="center"/>
    </xf>
    <xf numFmtId="0" fontId="58" fillId="0" borderId="19" xfId="0" applyFont="1" applyBorder="1" applyAlignment="1">
      <alignment horizontal="right" vertical="center"/>
    </xf>
    <xf numFmtId="0" fontId="63" fillId="0" borderId="0" xfId="0" applyFont="1"/>
    <xf numFmtId="0" fontId="65" fillId="0" borderId="0" xfId="0" applyFont="1" applyAlignment="1">
      <alignment vertical="center"/>
    </xf>
    <xf numFmtId="180" fontId="15" fillId="5" borderId="14" xfId="0" applyNumberFormat="1" applyFont="1" applyFill="1" applyBorder="1" applyAlignment="1">
      <alignment vertical="center"/>
    </xf>
    <xf numFmtId="0" fontId="64" fillId="3" borderId="0" xfId="0" applyFont="1" applyFill="1" applyAlignment="1">
      <alignment vertical="center"/>
    </xf>
    <xf numFmtId="0" fontId="68" fillId="0" borderId="0" xfId="0" applyFont="1"/>
    <xf numFmtId="0" fontId="0" fillId="5" borderId="0" xfId="0" applyFill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0" borderId="1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71" fillId="3" borderId="0" xfId="0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3" borderId="12" xfId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37" fillId="0" borderId="0" xfId="0" applyFont="1" applyAlignment="1">
      <alignment horizontal="center" vertical="center" shrinkToFit="1"/>
    </xf>
    <xf numFmtId="0" fontId="37" fillId="3" borderId="0" xfId="0" applyFont="1" applyFill="1" applyAlignment="1">
      <alignment horizontal="center" vertical="center" shrinkToFit="1"/>
    </xf>
    <xf numFmtId="0" fontId="37" fillId="0" borderId="14" xfId="0" applyFont="1" applyBorder="1" applyAlignment="1">
      <alignment horizontal="center" vertical="center" shrinkToFit="1"/>
    </xf>
    <xf numFmtId="0" fontId="55" fillId="0" borderId="14" xfId="0" applyFont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4" fillId="0" borderId="12" xfId="0" applyFont="1" applyBorder="1"/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quotePrefix="1" applyFont="1" applyAlignment="1">
      <alignment horizontal="center" vertical="center"/>
    </xf>
    <xf numFmtId="184" fontId="52" fillId="0" borderId="2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 shrinkToFit="1"/>
    </xf>
    <xf numFmtId="0" fontId="52" fillId="0" borderId="0" xfId="0" applyFont="1" applyAlignment="1">
      <alignment vertical="center" shrinkToFit="1"/>
    </xf>
    <xf numFmtId="0" fontId="13" fillId="0" borderId="9" xfId="0" applyFont="1" applyBorder="1"/>
    <xf numFmtId="0" fontId="6" fillId="0" borderId="9" xfId="0" applyFont="1" applyBorder="1"/>
    <xf numFmtId="0" fontId="13" fillId="0" borderId="6" xfId="0" applyFont="1" applyBorder="1"/>
    <xf numFmtId="0" fontId="13" fillId="0" borderId="13" xfId="0" applyFont="1" applyBorder="1"/>
    <xf numFmtId="0" fontId="6" fillId="0" borderId="0" xfId="0" applyFont="1"/>
    <xf numFmtId="0" fontId="13" fillId="0" borderId="0" xfId="0" applyFont="1"/>
    <xf numFmtId="0" fontId="13" fillId="0" borderId="14" xfId="0" applyFont="1" applyBorder="1"/>
    <xf numFmtId="0" fontId="13" fillId="0" borderId="7" xfId="0" applyFont="1" applyBorder="1"/>
    <xf numFmtId="0" fontId="13" fillId="0" borderId="1" xfId="0" applyFont="1" applyBorder="1"/>
    <xf numFmtId="0" fontId="13" fillId="0" borderId="8" xfId="0" applyFont="1" applyBorder="1"/>
    <xf numFmtId="0" fontId="56" fillId="0" borderId="3" xfId="0" applyFont="1" applyBorder="1" applyAlignment="1">
      <alignment horizontal="center" vertical="center" wrapText="1"/>
    </xf>
    <xf numFmtId="0" fontId="54" fillId="0" borderId="2" xfId="0" applyFont="1" applyBorder="1" applyAlignment="1">
      <alignment vertical="center"/>
    </xf>
    <xf numFmtId="0" fontId="5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left" vertical="center" shrinkToFit="1"/>
    </xf>
    <xf numFmtId="0" fontId="56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vertical="center" shrinkToFit="1"/>
    </xf>
    <xf numFmtId="0" fontId="54" fillId="0" borderId="2" xfId="0" applyFont="1" applyBorder="1" applyAlignment="1">
      <alignment horizontal="center" vertical="center" wrapText="1" shrinkToFit="1"/>
    </xf>
    <xf numFmtId="0" fontId="32" fillId="3" borderId="0" xfId="0" applyFont="1" applyFill="1" applyAlignment="1">
      <alignment horizontal="center" vertical="center"/>
    </xf>
    <xf numFmtId="0" fontId="72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6" fillId="0" borderId="0" xfId="0" applyFont="1" applyAlignment="1">
      <alignment shrinkToFit="1"/>
    </xf>
    <xf numFmtId="0" fontId="66" fillId="0" borderId="0" xfId="4" applyFill="1" applyBorder="1" applyAlignment="1"/>
    <xf numFmtId="0" fontId="4" fillId="0" borderId="0" xfId="0" applyFont="1" applyAlignment="1">
      <alignment horizontal="left" vertical="center" shrinkToFit="1"/>
    </xf>
    <xf numFmtId="0" fontId="0" fillId="5" borderId="2" xfId="4" applyFont="1" applyFill="1" applyBorder="1" applyAlignment="1">
      <alignment vertical="center"/>
    </xf>
    <xf numFmtId="0" fontId="73" fillId="0" borderId="0" xfId="0" applyFont="1" applyAlignment="1">
      <alignment vertical="center"/>
    </xf>
    <xf numFmtId="38" fontId="37" fillId="0" borderId="0" xfId="1" applyFont="1" applyBorder="1" applyAlignment="1">
      <alignment shrinkToFit="1"/>
    </xf>
    <xf numFmtId="0" fontId="43" fillId="0" borderId="11" xfId="0" applyFont="1" applyBorder="1" applyAlignment="1">
      <alignment horizontal="right" vertical="center"/>
    </xf>
    <xf numFmtId="0" fontId="43" fillId="0" borderId="11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43" fillId="0" borderId="12" xfId="0" applyFont="1" applyBorder="1" applyAlignment="1">
      <alignment horizontal="right" vertical="center"/>
    </xf>
    <xf numFmtId="0" fontId="43" fillId="0" borderId="12" xfId="0" applyFont="1" applyBorder="1" applyAlignment="1">
      <alignment vertical="center"/>
    </xf>
    <xf numFmtId="0" fontId="43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vertical="center"/>
    </xf>
    <xf numFmtId="58" fontId="31" fillId="0" borderId="0" xfId="0" applyNumberFormat="1" applyFont="1" applyAlignment="1">
      <alignment horizontal="center"/>
    </xf>
    <xf numFmtId="0" fontId="59" fillId="0" borderId="2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38" fontId="43" fillId="0" borderId="5" xfId="1" applyFont="1" applyBorder="1" applyAlignment="1">
      <alignment vertical="center" wrapText="1"/>
    </xf>
    <xf numFmtId="38" fontId="43" fillId="0" borderId="9" xfId="1" applyFont="1" applyBorder="1" applyAlignment="1">
      <alignment vertical="center" wrapText="1"/>
    </xf>
    <xf numFmtId="38" fontId="43" fillId="0" borderId="6" xfId="1" applyFont="1" applyBorder="1" applyAlignment="1">
      <alignment vertical="center" wrapText="1"/>
    </xf>
    <xf numFmtId="38" fontId="43" fillId="0" borderId="13" xfId="1" applyFont="1" applyBorder="1" applyAlignment="1">
      <alignment vertical="center" wrapText="1"/>
    </xf>
    <xf numFmtId="38" fontId="43" fillId="0" borderId="0" xfId="1" applyFont="1" applyBorder="1" applyAlignment="1">
      <alignment vertical="center" wrapText="1"/>
    </xf>
    <xf numFmtId="38" fontId="43" fillId="0" borderId="14" xfId="1" applyFont="1" applyBorder="1" applyAlignment="1">
      <alignment vertical="center" wrapText="1"/>
    </xf>
    <xf numFmtId="0" fontId="43" fillId="0" borderId="38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39" xfId="0" applyFont="1" applyBorder="1" applyAlignment="1">
      <alignment vertical="center" wrapText="1"/>
    </xf>
    <xf numFmtId="0" fontId="43" fillId="0" borderId="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8" xfId="0" applyFont="1" applyBorder="1" applyAlignment="1">
      <alignment vertical="center" wrapText="1"/>
    </xf>
    <xf numFmtId="179" fontId="59" fillId="0" borderId="3" xfId="0" applyNumberFormat="1" applyFont="1" applyBorder="1" applyAlignment="1">
      <alignment horizontal="center" vertical="center" wrapText="1"/>
    </xf>
    <xf numFmtId="179" fontId="59" fillId="0" borderId="18" xfId="0" applyNumberFormat="1" applyFont="1" applyBorder="1" applyAlignment="1">
      <alignment horizontal="center" vertical="center" wrapText="1"/>
    </xf>
    <xf numFmtId="179" fontId="59" fillId="0" borderId="15" xfId="0" applyNumberFormat="1" applyFont="1" applyBorder="1" applyAlignment="1">
      <alignment horizontal="center" vertical="center" wrapText="1"/>
    </xf>
    <xf numFmtId="183" fontId="32" fillId="0" borderId="20" xfId="0" applyNumberFormat="1" applyFont="1" applyBorder="1" applyAlignment="1">
      <alignment horizontal="center" vertical="center"/>
    </xf>
    <xf numFmtId="183" fontId="32" fillId="0" borderId="21" xfId="0" applyNumberFormat="1" applyFont="1" applyBorder="1" applyAlignment="1">
      <alignment horizontal="center" vertical="center"/>
    </xf>
    <xf numFmtId="183" fontId="32" fillId="0" borderId="22" xfId="0" applyNumberFormat="1" applyFont="1" applyBorder="1" applyAlignment="1">
      <alignment horizontal="center" vertical="center"/>
    </xf>
    <xf numFmtId="183" fontId="32" fillId="0" borderId="23" xfId="0" applyNumberFormat="1" applyFont="1" applyBorder="1" applyAlignment="1">
      <alignment horizontal="center" vertical="center"/>
    </xf>
    <xf numFmtId="183" fontId="32" fillId="0" borderId="0" xfId="0" applyNumberFormat="1" applyFont="1" applyAlignment="1">
      <alignment horizontal="center" vertical="center"/>
    </xf>
    <xf numFmtId="183" fontId="32" fillId="0" borderId="24" xfId="0" applyNumberFormat="1" applyFont="1" applyBorder="1" applyAlignment="1">
      <alignment horizontal="center" vertical="center"/>
    </xf>
    <xf numFmtId="183" fontId="32" fillId="0" borderId="25" xfId="0" applyNumberFormat="1" applyFont="1" applyBorder="1" applyAlignment="1">
      <alignment horizontal="center" vertical="center"/>
    </xf>
    <xf numFmtId="183" fontId="32" fillId="0" borderId="26" xfId="0" applyNumberFormat="1" applyFont="1" applyBorder="1" applyAlignment="1">
      <alignment horizontal="center" vertical="center"/>
    </xf>
    <xf numFmtId="183" fontId="32" fillId="0" borderId="27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67" fillId="0" borderId="28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30" xfId="0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0" borderId="31" xfId="0" applyFont="1" applyBorder="1" applyAlignment="1">
      <alignment horizontal="center" vertical="center" wrapText="1"/>
    </xf>
    <xf numFmtId="0" fontId="67" fillId="0" borderId="32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center" vertical="center" wrapText="1"/>
    </xf>
    <xf numFmtId="0" fontId="67" fillId="0" borderId="33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38" fontId="37" fillId="0" borderId="29" xfId="1" applyFont="1" applyBorder="1" applyAlignment="1">
      <alignment shrinkToFit="1"/>
    </xf>
    <xf numFmtId="38" fontId="37" fillId="0" borderId="30" xfId="1" applyFont="1" applyBorder="1" applyAlignment="1">
      <alignment shrinkToFit="1"/>
    </xf>
    <xf numFmtId="0" fontId="37" fillId="0" borderId="19" xfId="0" applyFont="1" applyBorder="1" applyAlignment="1">
      <alignment vertical="center" shrinkToFit="1"/>
    </xf>
    <xf numFmtId="0" fontId="37" fillId="0" borderId="33" xfId="0" applyFont="1" applyBorder="1" applyAlignment="1">
      <alignment vertical="center" shrinkToFit="1"/>
    </xf>
    <xf numFmtId="179" fontId="37" fillId="0" borderId="36" xfId="0" applyNumberFormat="1" applyFont="1" applyBorder="1" applyAlignment="1">
      <alignment horizontal="center" vertical="center" wrapText="1"/>
    </xf>
    <xf numFmtId="179" fontId="37" fillId="0" borderId="3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58" fontId="7" fillId="0" borderId="0" xfId="0" applyNumberFormat="1" applyFont="1" applyAlignment="1">
      <alignment horizontal="right" vertical="center"/>
    </xf>
    <xf numFmtId="58" fontId="11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 shrinkToFit="1"/>
    </xf>
    <xf numFmtId="0" fontId="26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2" fillId="0" borderId="12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15" xfId="0" applyFont="1" applyBorder="1" applyAlignment="1">
      <alignment horizontal="center" vertical="center"/>
    </xf>
    <xf numFmtId="0" fontId="62" fillId="0" borderId="11" xfId="0" applyFont="1" applyBorder="1" applyAlignment="1">
      <alignment vertical="center"/>
    </xf>
    <xf numFmtId="0" fontId="62" fillId="0" borderId="12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182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84" fontId="52" fillId="0" borderId="3" xfId="0" applyNumberFormat="1" applyFont="1" applyBorder="1" applyAlignment="1">
      <alignment horizontal="center" vertical="center"/>
    </xf>
    <xf numFmtId="184" fontId="52" fillId="0" borderId="15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textRotation="255"/>
    </xf>
    <xf numFmtId="0" fontId="0" fillId="3" borderId="2" xfId="0" applyFill="1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5" borderId="2" xfId="0" applyFill="1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38" fontId="0" fillId="5" borderId="2" xfId="1" applyFon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0" fontId="44" fillId="3" borderId="3" xfId="0" applyFont="1" applyFill="1" applyBorder="1" applyAlignment="1">
      <alignment horizontal="center" vertical="center" wrapText="1"/>
    </xf>
    <xf numFmtId="0" fontId="44" fillId="3" borderId="15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center" vertical="center"/>
    </xf>
    <xf numFmtId="0" fontId="48" fillId="3" borderId="1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38" fontId="14" fillId="0" borderId="1" xfId="1" applyFont="1" applyBorder="1" applyAlignment="1">
      <alignment vertical="center"/>
    </xf>
    <xf numFmtId="38" fontId="14" fillId="0" borderId="8" xfId="1" applyFont="1" applyBorder="1" applyAlignment="1">
      <alignment vertical="center"/>
    </xf>
    <xf numFmtId="0" fontId="14" fillId="0" borderId="0" xfId="0" applyFont="1" applyAlignment="1">
      <alignment horizontal="center" vertical="center" shrinkToFit="1"/>
    </xf>
    <xf numFmtId="38" fontId="14" fillId="0" borderId="0" xfId="1" applyFont="1" applyBorder="1" applyAlignment="1">
      <alignment vertical="center"/>
    </xf>
    <xf numFmtId="38" fontId="14" fillId="0" borderId="14" xfId="1" applyFont="1" applyBorder="1" applyAlignment="1">
      <alignment vertical="center"/>
    </xf>
    <xf numFmtId="38" fontId="14" fillId="0" borderId="4" xfId="1" applyFont="1" applyBorder="1" applyAlignment="1">
      <alignment vertical="center"/>
    </xf>
    <xf numFmtId="38" fontId="14" fillId="0" borderId="12" xfId="1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38" fontId="14" fillId="0" borderId="9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0" fillId="0" borderId="0" xfId="0" applyFont="1" applyAlignment="1">
      <alignment horizontal="distributed" vertical="center"/>
    </xf>
    <xf numFmtId="184" fontId="70" fillId="0" borderId="11" xfId="0" applyNumberFormat="1" applyFont="1" applyBorder="1" applyAlignment="1">
      <alignment horizontal="center" vertical="center"/>
    </xf>
    <xf numFmtId="184" fontId="70" fillId="0" borderId="4" xfId="0" applyNumberFormat="1" applyFont="1" applyBorder="1" applyAlignment="1">
      <alignment horizontal="center" vertical="center"/>
    </xf>
    <xf numFmtId="184" fontId="70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38" fontId="61" fillId="4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58" fontId="4" fillId="0" borderId="0" xfId="0" applyNumberFormat="1" applyFont="1" applyAlignment="1">
      <alignment horizontal="center"/>
    </xf>
    <xf numFmtId="0" fontId="38" fillId="0" borderId="2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textRotation="255" shrinkToFit="1"/>
    </xf>
    <xf numFmtId="0" fontId="37" fillId="0" borderId="2" xfId="0" applyFont="1" applyBorder="1" applyAlignment="1">
      <alignment horizontal="center" vertical="center" textRotation="255"/>
    </xf>
    <xf numFmtId="0" fontId="38" fillId="0" borderId="3" xfId="0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38" fillId="0" borderId="5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0" fontId="38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12" xfId="0" applyFont="1" applyBorder="1" applyAlignment="1">
      <alignment horizontal="distributed" vertical="center" wrapText="1" indent="1" shrinkToFit="1"/>
    </xf>
    <xf numFmtId="0" fontId="37" fillId="0" borderId="2" xfId="0" applyFont="1" applyBorder="1" applyAlignment="1">
      <alignment horizontal="distributed" vertical="center" wrapText="1" indent="1" shrinkToFit="1"/>
    </xf>
    <xf numFmtId="0" fontId="37" fillId="0" borderId="12" xfId="0" applyFont="1" applyBorder="1" applyAlignment="1">
      <alignment horizontal="distributed" vertical="center" indent="1" shrinkToFit="1"/>
    </xf>
    <xf numFmtId="0" fontId="37" fillId="0" borderId="2" xfId="0" applyFont="1" applyBorder="1" applyAlignment="1">
      <alignment horizontal="distributed" vertical="center" indent="1" shrinkToFit="1"/>
    </xf>
    <xf numFmtId="0" fontId="54" fillId="0" borderId="11" xfId="0" applyFont="1" applyBorder="1" applyAlignment="1">
      <alignment vertical="center"/>
    </xf>
    <xf numFmtId="0" fontId="54" fillId="0" borderId="4" xfId="0" applyFont="1" applyBorder="1" applyAlignment="1">
      <alignment vertical="center"/>
    </xf>
    <xf numFmtId="0" fontId="54" fillId="0" borderId="12" xfId="0" applyFont="1" applyBorder="1" applyAlignment="1">
      <alignment vertical="center"/>
    </xf>
    <xf numFmtId="0" fontId="54" fillId="0" borderId="11" xfId="0" applyFont="1" applyBorder="1" applyAlignment="1">
      <alignment horizontal="left" vertical="center" shrinkToFit="1"/>
    </xf>
    <xf numFmtId="0" fontId="54" fillId="0" borderId="4" xfId="0" applyFont="1" applyBorder="1" applyAlignment="1">
      <alignment horizontal="left" vertical="center" shrinkToFit="1"/>
    </xf>
    <xf numFmtId="0" fontId="54" fillId="0" borderId="12" xfId="0" applyFont="1" applyBorder="1" applyAlignment="1">
      <alignment horizontal="left" vertical="center" shrinkToFit="1"/>
    </xf>
    <xf numFmtId="0" fontId="54" fillId="0" borderId="11" xfId="0" applyFont="1" applyBorder="1" applyAlignment="1">
      <alignment vertical="center" shrinkToFit="1"/>
    </xf>
    <xf numFmtId="0" fontId="54" fillId="0" borderId="4" xfId="0" applyFont="1" applyBorder="1" applyAlignment="1">
      <alignment vertical="center" shrinkToFit="1"/>
    </xf>
    <xf numFmtId="0" fontId="54" fillId="0" borderId="12" xfId="0" applyFont="1" applyBorder="1" applyAlignment="1">
      <alignment vertical="center" shrinkToFit="1"/>
    </xf>
    <xf numFmtId="0" fontId="38" fillId="0" borderId="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3" borderId="0" xfId="0" applyFont="1" applyFill="1" applyAlignment="1">
      <alignment horizontal="center" vertical="center" shrinkToFit="1"/>
    </xf>
    <xf numFmtId="0" fontId="52" fillId="0" borderId="5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textRotation="255"/>
    </xf>
    <xf numFmtId="0" fontId="37" fillId="0" borderId="7" xfId="0" applyFont="1" applyBorder="1" applyAlignment="1">
      <alignment horizontal="center" vertical="center" textRotation="255"/>
    </xf>
    <xf numFmtId="0" fontId="38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distributed" shrinkToFit="1"/>
    </xf>
    <xf numFmtId="0" fontId="12" fillId="0" borderId="0" xfId="0" applyFont="1" applyAlignment="1">
      <alignment horizontal="distributed" shrinkToFit="1"/>
    </xf>
    <xf numFmtId="0" fontId="4" fillId="0" borderId="0" xfId="0" applyFont="1" applyAlignment="1">
      <alignment horizontal="distributed"/>
    </xf>
    <xf numFmtId="0" fontId="12" fillId="0" borderId="0" xfId="0" applyFont="1" applyAlignment="1">
      <alignment horizontal="distributed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4" fillId="0" borderId="18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</cellXfs>
  <cellStyles count="5">
    <cellStyle name="ハイパーリンク" xfId="4" builtinId="8"/>
    <cellStyle name="桁区切り" xfId="1" builtinId="6"/>
    <cellStyle name="桁区切り 2" xfId="2" xr:uid="{00000000-0005-0000-0000-000001000000}"/>
    <cellStyle name="標準" xfId="0" builtinId="0"/>
    <cellStyle name="標準 2" xfId="3" xr:uid="{E0BE4967-DDB5-4458-AC84-F696B2486FC8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16</xdr:row>
      <xdr:rowOff>137160</xdr:rowOff>
    </xdr:from>
    <xdr:to>
      <xdr:col>9</xdr:col>
      <xdr:colOff>1066800</xdr:colOff>
      <xdr:row>22</xdr:row>
      <xdr:rowOff>60960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975860" y="3429000"/>
          <a:ext cx="1234440" cy="1158240"/>
        </a:xfrm>
        <a:prstGeom prst="wedgeEllipseCallout">
          <a:avLst>
            <a:gd name="adj1" fmla="val 38180"/>
            <a:gd name="adj2" fmla="val 79694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  <a:cs typeface="+mn-cs"/>
            </a:rPr>
            <a:t>1</a:t>
          </a:r>
          <a:r>
            <a:rPr kumimoji="1" lang="ja-JP" altLang="en-US" sz="9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  <a:cs typeface="+mn-cs"/>
            </a:rPr>
            <a:t>月</a:t>
          </a:r>
          <a:r>
            <a:rPr kumimoji="1" lang="en-US" altLang="ja-JP" sz="9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  <a:cs typeface="+mn-cs"/>
            </a:rPr>
            <a:t>17</a:t>
          </a:r>
          <a:r>
            <a:rPr kumimoji="1" lang="ja-JP" altLang="en-US" sz="9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  <a:cs typeface="+mn-cs"/>
            </a:rPr>
            <a:t>日分をまとめて</a:t>
          </a:r>
          <a:r>
            <a:rPr kumimoji="1" lang="ja-JP" altLang="ja-JP" sz="9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  <a:cs typeface="+mn-cs"/>
            </a:rPr>
            <a:t>銀行振込にてお願いします。</a:t>
          </a:r>
          <a:endParaRPr lang="ja-JP" altLang="ja-JP" sz="900">
            <a:solidFill>
              <a:sysClr val="windowText" lastClr="000000"/>
            </a:solidFill>
            <a:latin typeface="HGP創英角ｺﾞｼｯｸUB" pitchFamily="50" charset="-128"/>
            <a:ea typeface="HGP創英角ｺﾞｼｯｸUB" pitchFamily="50" charset="-128"/>
          </a:endParaRPr>
        </a:p>
        <a:p>
          <a:pPr algn="ctr">
            <a:lnSpc>
              <a:spcPts val="1200"/>
            </a:lnSpc>
          </a:pPr>
          <a:endParaRPr kumimoji="1" lang="ja-JP" alt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17</xdr:row>
      <xdr:rowOff>53340</xdr:rowOff>
    </xdr:from>
    <xdr:to>
      <xdr:col>10</xdr:col>
      <xdr:colOff>998220</xdr:colOff>
      <xdr:row>19</xdr:row>
      <xdr:rowOff>53340</xdr:rowOff>
    </xdr:to>
    <xdr:sp macro="" textlink="">
      <xdr:nvSpPr>
        <xdr:cNvPr id="6" name="吹き出し: 円形 5">
          <a:extLst>
            <a:ext uri="{FF2B5EF4-FFF2-40B4-BE49-F238E27FC236}">
              <a16:creationId xmlns:a16="http://schemas.microsoft.com/office/drawing/2014/main" id="{3166089E-8A3A-40CA-853F-973A14FE9252}"/>
            </a:ext>
          </a:extLst>
        </xdr:cNvPr>
        <xdr:cNvSpPr/>
      </xdr:nvSpPr>
      <xdr:spPr>
        <a:xfrm>
          <a:off x="5570220" y="2811780"/>
          <a:ext cx="731520" cy="304800"/>
        </a:xfrm>
        <a:prstGeom prst="wedgeEllipseCallout">
          <a:avLst>
            <a:gd name="adj1" fmla="val -60898"/>
            <a:gd name="adj2" fmla="val -62018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17</xdr:row>
      <xdr:rowOff>152400</xdr:rowOff>
    </xdr:from>
    <xdr:to>
      <xdr:col>6</xdr:col>
      <xdr:colOff>2054225</xdr:colOff>
      <xdr:row>23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4DB526F-7272-49A4-891C-8F457A3F8DF6}"/>
            </a:ext>
          </a:extLst>
        </xdr:cNvPr>
        <xdr:cNvSpPr/>
      </xdr:nvSpPr>
      <xdr:spPr>
        <a:xfrm>
          <a:off x="2114550" y="4114800"/>
          <a:ext cx="3568700" cy="137160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6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4</a:t>
          </a:r>
          <a:r>
            <a:rPr kumimoji="1" lang="ja-JP" altLang="en-US" sz="16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月</a:t>
          </a:r>
          <a:r>
            <a:rPr kumimoji="1" lang="en-US" altLang="ja-JP" sz="16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1</a:t>
          </a:r>
          <a:r>
            <a:rPr kumimoji="1" lang="ja-JP" altLang="en-US" sz="16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日現在の年齢を記入。、昨年の年齢に</a:t>
          </a:r>
          <a:r>
            <a:rPr kumimoji="1" lang="en-US" altLang="ja-JP" sz="16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1</a:t>
          </a:r>
          <a:r>
            <a:rPr kumimoji="1" lang="ja-JP" altLang="en-US" sz="16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歳加えてください。</a:t>
          </a:r>
        </a:p>
      </xdr:txBody>
    </xdr:sp>
    <xdr:clientData/>
  </xdr:twoCellAnchor>
  <xdr:twoCellAnchor>
    <xdr:from>
      <xdr:col>5</xdr:col>
      <xdr:colOff>428625</xdr:colOff>
      <xdr:row>24</xdr:row>
      <xdr:rowOff>247649</xdr:rowOff>
    </xdr:from>
    <xdr:to>
      <xdr:col>7</xdr:col>
      <xdr:colOff>644525</xdr:colOff>
      <xdr:row>28</xdr:row>
      <xdr:rowOff>66674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177CA6C-FCCF-4C82-83D3-6D10F1758066}"/>
            </a:ext>
          </a:extLst>
        </xdr:cNvPr>
        <xdr:cNvSpPr/>
      </xdr:nvSpPr>
      <xdr:spPr>
        <a:xfrm>
          <a:off x="2952750" y="5943599"/>
          <a:ext cx="3416300" cy="809625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今回申込を含めて、保険加入する人に〇印。</a:t>
          </a:r>
          <a:endParaRPr kumimoji="1" lang="en-US" altLang="ja-JP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追加申し込みの場合はすでに入っている人にも○。</a:t>
          </a:r>
          <a:endParaRPr kumimoji="1" lang="en-US" altLang="ja-JP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チーム総合に〇がなければ試合に出場できません。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6</xdr:col>
      <xdr:colOff>1358900</xdr:colOff>
      <xdr:row>35</xdr:row>
      <xdr:rowOff>133350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983E42E-6306-4E16-800D-F99E6211F0F9}"/>
            </a:ext>
          </a:extLst>
        </xdr:cNvPr>
        <xdr:cNvSpPr/>
      </xdr:nvSpPr>
      <xdr:spPr>
        <a:xfrm>
          <a:off x="1419225" y="7181850"/>
          <a:ext cx="3568700" cy="137160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セルの移動を行うとデータの反映が</a:t>
          </a:r>
          <a:endParaRPr kumimoji="1" lang="en-US" altLang="ja-JP" sz="16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16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できなくなる場合があります</a:t>
          </a:r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。</a:t>
          </a:r>
        </a:p>
      </xdr:txBody>
    </xdr:sp>
    <xdr:clientData/>
  </xdr:twoCellAnchor>
  <xdr:twoCellAnchor>
    <xdr:from>
      <xdr:col>6</xdr:col>
      <xdr:colOff>1866900</xdr:colOff>
      <xdr:row>17</xdr:row>
      <xdr:rowOff>142875</xdr:rowOff>
    </xdr:from>
    <xdr:to>
      <xdr:col>8</xdr:col>
      <xdr:colOff>190500</xdr:colOff>
      <xdr:row>17</xdr:row>
      <xdr:rowOff>162560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BE729F4-84F8-4281-AE59-4F6F0BDF2EBD}"/>
            </a:ext>
          </a:extLst>
        </xdr:cNvPr>
        <xdr:cNvCxnSpPr/>
      </xdr:nvCxnSpPr>
      <xdr:spPr>
        <a:xfrm flipV="1">
          <a:off x="5495925" y="4105275"/>
          <a:ext cx="1428750" cy="1968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666750</xdr:colOff>
      <xdr:row>18</xdr:row>
      <xdr:rowOff>142875</xdr:rowOff>
    </xdr:from>
    <xdr:to>
      <xdr:col>9</xdr:col>
      <xdr:colOff>219075</xdr:colOff>
      <xdr:row>25</xdr:row>
      <xdr:rowOff>10160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E57DA257-E842-45B4-A5AE-9740655621F8}"/>
            </a:ext>
          </a:extLst>
        </xdr:cNvPr>
        <xdr:cNvCxnSpPr/>
      </xdr:nvCxnSpPr>
      <xdr:spPr>
        <a:xfrm flipV="1">
          <a:off x="6391275" y="4352925"/>
          <a:ext cx="1038225" cy="160083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21</xdr:row>
      <xdr:rowOff>95250</xdr:rowOff>
    </xdr:from>
    <xdr:to>
      <xdr:col>11</xdr:col>
      <xdr:colOff>219075</xdr:colOff>
      <xdr:row>29</xdr:row>
      <xdr:rowOff>143510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4145193-1010-483E-AE47-192640749589}"/>
            </a:ext>
          </a:extLst>
        </xdr:cNvPr>
        <xdr:cNvCxnSpPr/>
      </xdr:nvCxnSpPr>
      <xdr:spPr>
        <a:xfrm flipV="1">
          <a:off x="6762750" y="5048250"/>
          <a:ext cx="1390650" cy="202946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1790700</xdr:colOff>
      <xdr:row>31</xdr:row>
      <xdr:rowOff>9525</xdr:rowOff>
    </xdr:from>
    <xdr:to>
      <xdr:col>10</xdr:col>
      <xdr:colOff>304800</xdr:colOff>
      <xdr:row>33</xdr:row>
      <xdr:rowOff>161925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5437B5D3-DD62-4DE8-A648-CFC461A19C46}"/>
            </a:ext>
          </a:extLst>
        </xdr:cNvPr>
        <xdr:cNvSpPr/>
      </xdr:nvSpPr>
      <xdr:spPr>
        <a:xfrm>
          <a:off x="5419725" y="7439025"/>
          <a:ext cx="2457450" cy="64770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今回保険加入する人に〇印。</a:t>
          </a:r>
          <a:endParaRPr kumimoji="1" lang="en-US" altLang="ja-JP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その際保険加入者欄にも○。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59"/>
  <sheetViews>
    <sheetView topLeftCell="A25" workbookViewId="0">
      <selection activeCell="J25" sqref="J25"/>
    </sheetView>
  </sheetViews>
  <sheetFormatPr defaultRowHeight="13.2"/>
  <cols>
    <col min="3" max="3" width="31.33203125" bestFit="1" customWidth="1"/>
  </cols>
  <sheetData>
    <row r="12" spans="2:8" ht="28.8" thickBot="1">
      <c r="H12" s="35"/>
    </row>
    <row r="13" spans="2:8" ht="13.8" thickTop="1">
      <c r="B13" s="291">
        <f>'6.データ入力'!D1</f>
        <v>8</v>
      </c>
      <c r="C13" s="292"/>
      <c r="D13" s="292"/>
      <c r="E13" s="292"/>
      <c r="F13" s="292"/>
      <c r="G13" s="293"/>
    </row>
    <row r="14" spans="2:8">
      <c r="B14" s="294"/>
      <c r="C14" s="295"/>
      <c r="D14" s="295"/>
      <c r="E14" s="295"/>
      <c r="F14" s="295"/>
      <c r="G14" s="296"/>
    </row>
    <row r="15" spans="2:8" ht="13.8" thickBot="1">
      <c r="B15" s="297"/>
      <c r="C15" s="298"/>
      <c r="D15" s="298"/>
      <c r="E15" s="298"/>
      <c r="F15" s="298"/>
      <c r="G15" s="299"/>
    </row>
    <row r="16" spans="2:8" ht="13.8" thickTop="1"/>
    <row r="19" spans="3:9" ht="13.8" thickBot="1"/>
    <row r="20" spans="3:9" ht="13.2" customHeight="1">
      <c r="C20" s="301" t="s">
        <v>352</v>
      </c>
      <c r="D20" s="302"/>
      <c r="E20" s="302"/>
      <c r="F20" s="303"/>
    </row>
    <row r="21" spans="3:9" ht="13.2" customHeight="1">
      <c r="C21" s="304"/>
      <c r="D21" s="305"/>
      <c r="E21" s="305"/>
      <c r="F21" s="306"/>
      <c r="I21" s="210"/>
    </row>
    <row r="22" spans="3:9" ht="13.2" customHeight="1">
      <c r="C22" s="304"/>
      <c r="D22" s="305"/>
      <c r="E22" s="305"/>
      <c r="F22" s="306"/>
    </row>
    <row r="23" spans="3:9" ht="13.8" customHeight="1">
      <c r="C23" s="304"/>
      <c r="D23" s="305"/>
      <c r="E23" s="305"/>
      <c r="F23" s="306"/>
    </row>
    <row r="24" spans="3:9" ht="13.2" customHeight="1">
      <c r="C24" s="304"/>
      <c r="D24" s="305"/>
      <c r="E24" s="305"/>
      <c r="F24" s="306"/>
    </row>
    <row r="25" spans="3:9" ht="13.2" customHeight="1">
      <c r="C25" s="304"/>
      <c r="D25" s="305"/>
      <c r="E25" s="305"/>
      <c r="F25" s="306"/>
    </row>
    <row r="26" spans="3:9" ht="13.2" customHeight="1">
      <c r="C26" s="304"/>
      <c r="D26" s="305"/>
      <c r="E26" s="305"/>
      <c r="F26" s="306"/>
    </row>
    <row r="27" spans="3:9" ht="13.2" customHeight="1">
      <c r="C27" s="304"/>
      <c r="D27" s="305"/>
      <c r="E27" s="305"/>
      <c r="F27" s="306"/>
    </row>
    <row r="28" spans="3:9" ht="13.2" customHeight="1">
      <c r="C28" s="304"/>
      <c r="D28" s="305"/>
      <c r="E28" s="305"/>
      <c r="F28" s="306"/>
    </row>
    <row r="29" spans="3:9" ht="13.8" customHeight="1">
      <c r="C29" s="304"/>
      <c r="D29" s="305"/>
      <c r="E29" s="305"/>
      <c r="F29" s="306"/>
    </row>
    <row r="30" spans="3:9" ht="13.2" customHeight="1">
      <c r="C30" s="304"/>
      <c r="D30" s="305"/>
      <c r="E30" s="305"/>
      <c r="F30" s="306"/>
    </row>
    <row r="31" spans="3:9" ht="13.8" customHeight="1" thickBot="1">
      <c r="C31" s="307"/>
      <c r="D31" s="308"/>
      <c r="E31" s="308"/>
      <c r="F31" s="309"/>
    </row>
    <row r="33" spans="1:10">
      <c r="B33" t="s">
        <v>77</v>
      </c>
    </row>
    <row r="34" spans="1:10" ht="16.5" customHeight="1">
      <c r="A34" s="48"/>
      <c r="B34" s="275" t="s">
        <v>75</v>
      </c>
      <c r="C34" s="275"/>
      <c r="D34" s="273" t="s">
        <v>299</v>
      </c>
      <c r="E34" s="274"/>
      <c r="F34" s="274"/>
      <c r="G34" s="274"/>
    </row>
    <row r="35" spans="1:10" ht="16.5" customHeight="1">
      <c r="A35" s="48"/>
      <c r="B35" s="275"/>
      <c r="C35" s="275"/>
      <c r="D35" s="274"/>
      <c r="E35" s="274"/>
      <c r="F35" s="274"/>
      <c r="G35" s="274"/>
    </row>
    <row r="36" spans="1:10" ht="16.5" customHeight="1">
      <c r="A36" s="48"/>
      <c r="B36" s="275" t="s">
        <v>76</v>
      </c>
      <c r="C36" s="275"/>
      <c r="D36" s="274" t="s">
        <v>300</v>
      </c>
      <c r="E36" s="274"/>
      <c r="F36" s="274"/>
      <c r="G36" s="274"/>
    </row>
    <row r="37" spans="1:10" ht="16.5" customHeight="1">
      <c r="A37" s="48"/>
      <c r="B37" s="275"/>
      <c r="C37" s="275"/>
      <c r="D37" s="274"/>
      <c r="E37" s="274"/>
      <c r="F37" s="274"/>
      <c r="G37" s="274"/>
    </row>
    <row r="38" spans="1:10" ht="16.5" customHeight="1">
      <c r="A38" s="48"/>
      <c r="B38" s="50" t="s">
        <v>229</v>
      </c>
      <c r="C38" s="51"/>
      <c r="D38" s="273" t="s">
        <v>301</v>
      </c>
      <c r="E38" s="274"/>
      <c r="F38" s="274"/>
      <c r="G38" s="274"/>
    </row>
    <row r="39" spans="1:10" ht="16.5" customHeight="1">
      <c r="A39" s="48"/>
      <c r="B39" s="52" t="s">
        <v>230</v>
      </c>
      <c r="C39" s="53"/>
      <c r="D39" s="274"/>
      <c r="E39" s="274"/>
      <c r="F39" s="274"/>
      <c r="G39" s="274"/>
    </row>
    <row r="40" spans="1:10">
      <c r="C40" s="49" t="s">
        <v>247</v>
      </c>
    </row>
    <row r="41" spans="1:10">
      <c r="C41" s="49" t="s">
        <v>231</v>
      </c>
    </row>
    <row r="43" spans="1:10" ht="16.8" customHeight="1">
      <c r="B43" s="288" t="s">
        <v>326</v>
      </c>
      <c r="C43" s="276" t="s">
        <v>339</v>
      </c>
      <c r="D43" s="277"/>
      <c r="E43" s="277"/>
      <c r="F43" s="277"/>
      <c r="G43" s="278"/>
      <c r="H43" s="264"/>
      <c r="I43" s="264"/>
      <c r="J43" s="264"/>
    </row>
    <row r="44" spans="1:10" ht="16.8" customHeight="1">
      <c r="B44" s="289"/>
      <c r="C44" s="279"/>
      <c r="D44" s="280"/>
      <c r="E44" s="280"/>
      <c r="F44" s="280"/>
      <c r="G44" s="281"/>
    </row>
    <row r="45" spans="1:10" ht="16.8" customHeight="1" thickBot="1">
      <c r="B45" s="289"/>
      <c r="C45" s="282" t="s">
        <v>342</v>
      </c>
      <c r="D45" s="283"/>
      <c r="E45" s="283"/>
      <c r="F45" s="283"/>
      <c r="G45" s="284"/>
      <c r="H45" s="120"/>
      <c r="I45" s="120"/>
      <c r="J45" s="120"/>
    </row>
    <row r="46" spans="1:10" ht="16.8" customHeight="1">
      <c r="B46" s="290"/>
      <c r="C46" s="285"/>
      <c r="D46" s="286"/>
      <c r="E46" s="286"/>
      <c r="F46" s="286"/>
      <c r="G46" s="287"/>
    </row>
    <row r="49" spans="2:8" ht="23.4">
      <c r="B49" s="300" t="s">
        <v>0</v>
      </c>
      <c r="C49" s="300"/>
      <c r="D49" s="300"/>
      <c r="E49" s="300"/>
      <c r="F49" s="300"/>
      <c r="G49" s="300"/>
      <c r="H49" s="54"/>
    </row>
    <row r="50" spans="2:8" ht="23.4">
      <c r="B50" s="272" t="s">
        <v>302</v>
      </c>
      <c r="C50" s="272"/>
      <c r="D50" s="272"/>
      <c r="E50" s="272"/>
      <c r="F50" s="272"/>
      <c r="G50" s="272"/>
      <c r="H50" s="55"/>
    </row>
    <row r="53" spans="2:8" ht="36.6">
      <c r="D53" s="39"/>
    </row>
    <row r="54" spans="2:8" ht="23.4">
      <c r="D54" s="40"/>
    </row>
    <row r="55" spans="2:8">
      <c r="D55" s="41"/>
    </row>
    <row r="56" spans="2:8">
      <c r="D56" s="41"/>
    </row>
    <row r="57" spans="2:8">
      <c r="D57" s="41"/>
    </row>
    <row r="58" spans="2:8">
      <c r="D58" s="41"/>
    </row>
    <row r="59" spans="2:8">
      <c r="D59" s="41"/>
    </row>
  </sheetData>
  <mergeCells count="12">
    <mergeCell ref="B13:G15"/>
    <mergeCell ref="B49:G49"/>
    <mergeCell ref="C20:F31"/>
    <mergeCell ref="B50:G50"/>
    <mergeCell ref="D38:G39"/>
    <mergeCell ref="B36:C37"/>
    <mergeCell ref="D36:G37"/>
    <mergeCell ref="B34:C35"/>
    <mergeCell ref="D34:G35"/>
    <mergeCell ref="C43:G44"/>
    <mergeCell ref="C45:G46"/>
    <mergeCell ref="B43:B46"/>
  </mergeCells>
  <phoneticPr fontId="3"/>
  <printOptions horizontalCentered="1"/>
  <pageMargins left="0.11811023622047245" right="0.11811023622047245" top="0.51181102362204722" bottom="0.15748031496062992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3"/>
  <sheetViews>
    <sheetView topLeftCell="A22" workbookViewId="0">
      <selection activeCell="T33" sqref="T33"/>
    </sheetView>
  </sheetViews>
  <sheetFormatPr defaultColWidth="9" defaultRowHeight="13.8"/>
  <cols>
    <col min="1" max="1" width="6.5546875" style="19" customWidth="1"/>
    <col min="2" max="2" width="11.109375" style="19" bestFit="1" customWidth="1"/>
    <col min="3" max="3" width="9" style="19"/>
    <col min="4" max="4" width="4.6640625" style="19" customWidth="1"/>
    <col min="5" max="5" width="6.88671875" style="19" customWidth="1"/>
    <col min="6" max="6" width="3.109375" style="19" customWidth="1"/>
    <col min="7" max="7" width="6.88671875" style="19" customWidth="1"/>
    <col min="8" max="8" width="3.109375" style="19" customWidth="1"/>
    <col min="9" max="9" width="6.88671875" style="19" customWidth="1"/>
    <col min="10" max="10" width="3.21875" style="19" customWidth="1"/>
    <col min="11" max="16384" width="9" style="19"/>
  </cols>
  <sheetData>
    <row r="1" spans="1:15" s="18" customFormat="1" ht="24" customHeight="1">
      <c r="A1" s="14"/>
      <c r="B1" s="471" t="s">
        <v>19</v>
      </c>
      <c r="C1" s="471"/>
      <c r="D1" s="471"/>
      <c r="E1" s="471"/>
      <c r="F1" s="471"/>
      <c r="G1" s="471"/>
      <c r="H1" s="471"/>
      <c r="I1" s="471"/>
      <c r="J1" s="471"/>
      <c r="K1" s="471"/>
      <c r="M1" s="234">
        <f>'6.データ入力'!D1</f>
        <v>8</v>
      </c>
    </row>
    <row r="2" spans="1:15" ht="18.75" customHeight="1"/>
    <row r="3" spans="1:15" ht="18.75" customHeight="1">
      <c r="J3" s="476">
        <f>IF('6.データ入力'!D2="","令和　　年　　月　　日",'6.データ入力'!D2)</f>
        <v>46039</v>
      </c>
      <c r="K3" s="476"/>
      <c r="L3" s="476"/>
      <c r="M3" s="476"/>
    </row>
    <row r="4" spans="1:15" ht="18.75" customHeight="1">
      <c r="A4" s="383" t="s">
        <v>0</v>
      </c>
      <c r="B4" s="477"/>
      <c r="C4" s="477"/>
      <c r="E4" s="20"/>
      <c r="F4" s="20"/>
      <c r="G4" s="20"/>
      <c r="H4" s="20"/>
      <c r="L4" s="20"/>
      <c r="M4" s="20"/>
      <c r="N4" s="20"/>
      <c r="O4" s="20"/>
    </row>
    <row r="5" spans="1:15" ht="18.75" customHeight="1">
      <c r="A5" s="2" t="s">
        <v>4</v>
      </c>
      <c r="B5" s="477" t="str">
        <f>'6.データ入力'!P1</f>
        <v>大木　俊夫</v>
      </c>
      <c r="C5" s="477"/>
      <c r="D5" s="2" t="s">
        <v>2</v>
      </c>
      <c r="F5" s="20"/>
      <c r="G5" s="20"/>
      <c r="H5" s="20"/>
      <c r="O5" s="20"/>
    </row>
    <row r="6" spans="1:15" ht="18.75" customHeight="1">
      <c r="F6" s="474" t="s">
        <v>5</v>
      </c>
      <c r="G6" s="475"/>
      <c r="H6" s="475"/>
      <c r="J6" s="475" t="str">
        <f>IF('6.データ入力'!D3="","",'6.データ入力'!D3)</f>
        <v/>
      </c>
      <c r="K6" s="475"/>
      <c r="L6" s="475"/>
      <c r="M6" s="475"/>
    </row>
    <row r="7" spans="1:15" ht="30" customHeight="1">
      <c r="F7" s="472" t="s">
        <v>279</v>
      </c>
      <c r="G7" s="473"/>
      <c r="H7" s="473"/>
      <c r="J7" s="475" t="str">
        <f>IF('6.データ入力'!D4="","",'6.データ入力'!D4)</f>
        <v/>
      </c>
      <c r="K7" s="475"/>
      <c r="L7" s="475"/>
      <c r="M7" s="475"/>
    </row>
    <row r="8" spans="1:15" ht="30" customHeight="1"/>
    <row r="9" spans="1:15" ht="16.8" customHeight="1"/>
    <row r="10" spans="1:15" ht="18.75" customHeight="1">
      <c r="A10" s="1" t="s">
        <v>20</v>
      </c>
    </row>
    <row r="11" spans="1:15" ht="18.75" customHeight="1"/>
    <row r="12" spans="1:15" ht="19.8" customHeight="1">
      <c r="B12" s="482">
        <v>1</v>
      </c>
      <c r="C12" s="231" t="s">
        <v>272</v>
      </c>
      <c r="D12" s="478"/>
      <c r="E12" s="479"/>
      <c r="F12" s="479"/>
      <c r="G12" s="479"/>
      <c r="H12" s="479"/>
      <c r="I12" s="479"/>
      <c r="J12" s="479"/>
      <c r="K12" s="480"/>
    </row>
    <row r="13" spans="1:15" s="20" customFormat="1" ht="19.8" customHeight="1">
      <c r="B13" s="483"/>
      <c r="C13" s="232" t="s">
        <v>22</v>
      </c>
      <c r="D13" s="478"/>
      <c r="E13" s="478"/>
      <c r="F13" s="478"/>
      <c r="G13" s="478"/>
      <c r="H13" s="478"/>
      <c r="I13" s="478"/>
      <c r="J13" s="478"/>
      <c r="K13" s="481"/>
    </row>
    <row r="14" spans="1:15" s="20" customFormat="1" ht="19.8" customHeight="1">
      <c r="B14" s="484"/>
      <c r="C14" s="232" t="s">
        <v>21</v>
      </c>
      <c r="D14" s="21"/>
      <c r="E14" s="17" t="s">
        <v>23</v>
      </c>
      <c r="F14" s="21"/>
      <c r="G14" s="17" t="s">
        <v>24</v>
      </c>
      <c r="H14" s="21"/>
      <c r="I14" s="17" t="s">
        <v>25</v>
      </c>
      <c r="J14" s="21"/>
      <c r="K14" s="230" t="s">
        <v>26</v>
      </c>
    </row>
    <row r="15" spans="1:15" ht="19.8" customHeight="1">
      <c r="B15" s="482">
        <v>2</v>
      </c>
      <c r="C15" s="231" t="s">
        <v>272</v>
      </c>
      <c r="D15" s="478"/>
      <c r="E15" s="479"/>
      <c r="F15" s="479"/>
      <c r="G15" s="479"/>
      <c r="H15" s="479"/>
      <c r="I15" s="479"/>
      <c r="J15" s="479"/>
      <c r="K15" s="480"/>
    </row>
    <row r="16" spans="1:15" s="20" customFormat="1" ht="19.8" customHeight="1">
      <c r="B16" s="483"/>
      <c r="C16" s="232" t="s">
        <v>22</v>
      </c>
      <c r="D16" s="478"/>
      <c r="E16" s="478"/>
      <c r="F16" s="478"/>
      <c r="G16" s="478"/>
      <c r="H16" s="478"/>
      <c r="I16" s="478"/>
      <c r="J16" s="478"/>
      <c r="K16" s="481"/>
    </row>
    <row r="17" spans="1:15" s="20" customFormat="1" ht="19.8" customHeight="1">
      <c r="B17" s="484"/>
      <c r="C17" s="232" t="s">
        <v>21</v>
      </c>
      <c r="D17" s="21"/>
      <c r="E17" s="17" t="s">
        <v>23</v>
      </c>
      <c r="F17" s="21"/>
      <c r="G17" s="17" t="s">
        <v>24</v>
      </c>
      <c r="H17" s="21"/>
      <c r="I17" s="17" t="s">
        <v>25</v>
      </c>
      <c r="J17" s="21"/>
      <c r="K17" s="230" t="s">
        <v>26</v>
      </c>
    </row>
    <row r="18" spans="1:15" ht="19.8" customHeight="1">
      <c r="B18" s="482">
        <v>3</v>
      </c>
      <c r="C18" s="231" t="s">
        <v>272</v>
      </c>
      <c r="D18" s="478"/>
      <c r="E18" s="479"/>
      <c r="F18" s="479"/>
      <c r="G18" s="479"/>
      <c r="H18" s="479"/>
      <c r="I18" s="479"/>
      <c r="J18" s="479"/>
      <c r="K18" s="480"/>
    </row>
    <row r="19" spans="1:15" s="20" customFormat="1" ht="19.8" customHeight="1">
      <c r="B19" s="483"/>
      <c r="C19" s="232" t="s">
        <v>22</v>
      </c>
      <c r="D19" s="478"/>
      <c r="E19" s="478"/>
      <c r="F19" s="478"/>
      <c r="G19" s="478"/>
      <c r="H19" s="478"/>
      <c r="I19" s="478"/>
      <c r="J19" s="478"/>
      <c r="K19" s="481"/>
    </row>
    <row r="20" spans="1:15" s="20" customFormat="1" ht="19.8" customHeight="1">
      <c r="B20" s="484"/>
      <c r="C20" s="232" t="s">
        <v>21</v>
      </c>
      <c r="D20" s="21"/>
      <c r="E20" s="17" t="s">
        <v>23</v>
      </c>
      <c r="F20" s="21"/>
      <c r="G20" s="17" t="s">
        <v>24</v>
      </c>
      <c r="H20" s="21"/>
      <c r="I20" s="17" t="s">
        <v>25</v>
      </c>
      <c r="J20" s="21"/>
      <c r="K20" s="230" t="s">
        <v>26</v>
      </c>
    </row>
    <row r="21" spans="1:15" ht="19.8" customHeight="1">
      <c r="B21" s="482">
        <v>4</v>
      </c>
      <c r="C21" s="231" t="s">
        <v>272</v>
      </c>
      <c r="D21" s="478"/>
      <c r="E21" s="479"/>
      <c r="F21" s="479"/>
      <c r="G21" s="479"/>
      <c r="H21" s="479"/>
      <c r="I21" s="479"/>
      <c r="J21" s="479"/>
      <c r="K21" s="480"/>
    </row>
    <row r="22" spans="1:15" s="20" customFormat="1" ht="19.8" customHeight="1">
      <c r="B22" s="483"/>
      <c r="C22" s="232" t="s">
        <v>22</v>
      </c>
      <c r="D22" s="478"/>
      <c r="E22" s="478"/>
      <c r="F22" s="478"/>
      <c r="G22" s="478"/>
      <c r="H22" s="478"/>
      <c r="I22" s="478"/>
      <c r="J22" s="478"/>
      <c r="K22" s="481"/>
    </row>
    <row r="23" spans="1:15" s="20" customFormat="1" ht="19.8" customHeight="1">
      <c r="B23" s="484"/>
      <c r="C23" s="232" t="s">
        <v>21</v>
      </c>
      <c r="D23" s="21"/>
      <c r="E23" s="17" t="s">
        <v>23</v>
      </c>
      <c r="F23" s="21"/>
      <c r="G23" s="17" t="s">
        <v>24</v>
      </c>
      <c r="H23" s="21"/>
      <c r="I23" s="17" t="s">
        <v>25</v>
      </c>
      <c r="J23" s="21"/>
      <c r="K23" s="230" t="s">
        <v>26</v>
      </c>
    </row>
    <row r="24" spans="1:15" ht="19.8" customHeight="1">
      <c r="B24" s="482">
        <v>5</v>
      </c>
      <c r="C24" s="231" t="s">
        <v>272</v>
      </c>
      <c r="D24" s="478"/>
      <c r="E24" s="479"/>
      <c r="F24" s="479"/>
      <c r="G24" s="479"/>
      <c r="H24" s="479"/>
      <c r="I24" s="479"/>
      <c r="J24" s="479"/>
      <c r="K24" s="480"/>
    </row>
    <row r="25" spans="1:15" s="20" customFormat="1" ht="19.8" customHeight="1">
      <c r="B25" s="483"/>
      <c r="C25" s="232" t="s">
        <v>22</v>
      </c>
      <c r="D25" s="478"/>
      <c r="E25" s="478"/>
      <c r="F25" s="478"/>
      <c r="G25" s="478"/>
      <c r="H25" s="478"/>
      <c r="I25" s="478"/>
      <c r="J25" s="478"/>
      <c r="K25" s="481"/>
    </row>
    <row r="26" spans="1:15" s="20" customFormat="1" ht="19.8" customHeight="1">
      <c r="B26" s="484"/>
      <c r="C26" s="232" t="s">
        <v>21</v>
      </c>
      <c r="D26" s="21"/>
      <c r="E26" s="17" t="s">
        <v>23</v>
      </c>
      <c r="F26" s="21"/>
      <c r="G26" s="17" t="s">
        <v>24</v>
      </c>
      <c r="H26" s="21"/>
      <c r="I26" s="17" t="s">
        <v>25</v>
      </c>
      <c r="J26" s="21"/>
      <c r="K26" s="230" t="s">
        <v>26</v>
      </c>
    </row>
    <row r="27" spans="1:15" s="20" customFormat="1" ht="8.4" customHeight="1">
      <c r="A27" s="233"/>
      <c r="B27" s="30"/>
      <c r="C27" s="19"/>
      <c r="D27" s="1"/>
      <c r="E27" s="19"/>
      <c r="F27" s="1"/>
      <c r="G27" s="19"/>
      <c r="H27" s="1"/>
      <c r="I27" s="19"/>
      <c r="J27" s="1"/>
    </row>
    <row r="28" spans="1:15" ht="13.2" customHeight="1">
      <c r="A28" s="22" t="s">
        <v>28</v>
      </c>
      <c r="B28" s="71">
        <f>'6.データ入力'!D1</f>
        <v>8</v>
      </c>
      <c r="C28" s="23" t="s">
        <v>34</v>
      </c>
      <c r="O28" s="20"/>
    </row>
    <row r="29" spans="1:15" ht="13.2" customHeight="1">
      <c r="B29" s="1" t="s">
        <v>29</v>
      </c>
      <c r="E29" s="22" t="s">
        <v>39</v>
      </c>
      <c r="F29" s="33">
        <f>B28+63+30-55</f>
        <v>46</v>
      </c>
      <c r="G29" s="1" t="s">
        <v>40</v>
      </c>
      <c r="H29" s="1" t="s">
        <v>42</v>
      </c>
      <c r="J29" s="33">
        <f>B28+63+30-45</f>
        <v>56</v>
      </c>
      <c r="K29" s="19" t="s">
        <v>41</v>
      </c>
    </row>
    <row r="30" spans="1:15" ht="13.2" customHeight="1">
      <c r="B30" s="1"/>
      <c r="E30" s="22"/>
      <c r="F30" s="33"/>
      <c r="G30" s="1"/>
      <c r="H30" s="1"/>
      <c r="J30" s="33"/>
    </row>
    <row r="31" spans="1:15" ht="17.399999999999999" customHeight="1">
      <c r="B31" s="214"/>
      <c r="O31" s="20"/>
    </row>
    <row r="32" spans="1:15" ht="18" customHeight="1">
      <c r="A32" s="1" t="s">
        <v>273</v>
      </c>
    </row>
    <row r="33" spans="1:15" ht="18" customHeight="1">
      <c r="A33" s="1" t="s">
        <v>283</v>
      </c>
      <c r="O33" s="20"/>
    </row>
    <row r="34" spans="1:15" ht="18" customHeight="1"/>
    <row r="35" spans="1:15" ht="15.6" customHeight="1">
      <c r="B35" s="232" t="s">
        <v>274</v>
      </c>
      <c r="C35" s="237"/>
      <c r="D35" s="238" t="s">
        <v>282</v>
      </c>
      <c r="E35" s="237"/>
      <c r="F35" s="237"/>
      <c r="G35" s="237"/>
      <c r="H35" s="237"/>
      <c r="I35" s="237"/>
      <c r="J35" s="237"/>
      <c r="K35" s="237"/>
      <c r="L35" s="239"/>
      <c r="N35" s="20"/>
    </row>
    <row r="36" spans="1:15" ht="15.6" customHeight="1">
      <c r="B36" s="240"/>
      <c r="C36" s="241" t="s">
        <v>0</v>
      </c>
      <c r="D36" s="242"/>
      <c r="E36" s="242"/>
      <c r="F36" s="242"/>
      <c r="G36" s="242"/>
      <c r="H36" s="242"/>
      <c r="I36" s="242"/>
      <c r="J36" s="242"/>
      <c r="K36" s="242"/>
      <c r="L36" s="243"/>
    </row>
    <row r="37" spans="1:15" ht="15.6" customHeight="1">
      <c r="B37" s="240"/>
      <c r="C37" s="241" t="s">
        <v>275</v>
      </c>
      <c r="D37" s="242"/>
      <c r="E37" s="241" t="s">
        <v>2</v>
      </c>
      <c r="G37" s="242"/>
      <c r="H37" s="242"/>
      <c r="I37" s="242"/>
      <c r="J37" s="242"/>
      <c r="K37" s="242"/>
      <c r="L37" s="243"/>
      <c r="N37" s="20"/>
    </row>
    <row r="38" spans="1:15" ht="15.6" customHeight="1">
      <c r="B38" s="240"/>
      <c r="C38" s="242"/>
      <c r="D38" s="242"/>
      <c r="E38" s="242"/>
      <c r="F38" s="242"/>
      <c r="G38" s="242"/>
      <c r="H38" s="242"/>
      <c r="I38" s="241" t="s">
        <v>5</v>
      </c>
      <c r="J38" s="242"/>
      <c r="K38" s="242"/>
      <c r="L38" s="243"/>
    </row>
    <row r="39" spans="1:15" ht="15.6" customHeight="1">
      <c r="B39" s="240"/>
      <c r="C39" s="242"/>
      <c r="D39" s="242"/>
      <c r="E39" s="242"/>
      <c r="F39" s="242"/>
      <c r="G39" s="242"/>
      <c r="H39" s="242"/>
      <c r="I39" s="241" t="s">
        <v>281</v>
      </c>
      <c r="J39" s="242"/>
      <c r="K39" s="242"/>
      <c r="L39" s="243"/>
      <c r="N39" s="20"/>
    </row>
    <row r="40" spans="1:15" ht="15.6" customHeight="1">
      <c r="B40" s="240"/>
      <c r="C40" s="241" t="s">
        <v>278</v>
      </c>
      <c r="D40" s="242"/>
      <c r="E40" s="242"/>
      <c r="F40" s="242"/>
      <c r="G40" s="242"/>
      <c r="H40" s="242"/>
      <c r="I40" s="242"/>
      <c r="J40" s="242"/>
      <c r="K40" s="242"/>
      <c r="L40" s="243"/>
    </row>
    <row r="41" spans="1:15" ht="15.6" customHeight="1">
      <c r="B41" s="240"/>
      <c r="C41" s="242"/>
      <c r="D41" s="241" t="s">
        <v>280</v>
      </c>
      <c r="E41" s="242"/>
      <c r="F41" s="242"/>
      <c r="G41" s="242"/>
      <c r="H41" s="242"/>
      <c r="I41" s="242"/>
      <c r="J41" s="242"/>
      <c r="K41" s="242"/>
      <c r="L41" s="243"/>
      <c r="N41" s="20"/>
    </row>
    <row r="42" spans="1:15" ht="15.6" customHeight="1">
      <c r="B42" s="240"/>
      <c r="C42" s="242"/>
      <c r="D42" s="241" t="s">
        <v>276</v>
      </c>
      <c r="E42" s="242"/>
      <c r="F42" s="242"/>
      <c r="G42" s="242"/>
      <c r="H42" s="242"/>
      <c r="I42" s="242"/>
      <c r="J42" s="242"/>
      <c r="K42" s="242"/>
      <c r="L42" s="243"/>
    </row>
    <row r="43" spans="1:15" ht="15.6" customHeight="1">
      <c r="B43" s="240"/>
      <c r="C43" s="242"/>
      <c r="D43" s="241" t="s">
        <v>117</v>
      </c>
      <c r="E43" s="242"/>
      <c r="F43" s="242"/>
      <c r="G43" s="242"/>
      <c r="H43" s="242"/>
      <c r="I43" s="242"/>
      <c r="J43" s="242"/>
      <c r="K43" s="242"/>
      <c r="L43" s="243"/>
      <c r="N43" s="20"/>
    </row>
    <row r="44" spans="1:15" ht="15.6" customHeight="1">
      <c r="B44" s="240"/>
      <c r="C44" s="242"/>
      <c r="D44" s="241" t="s">
        <v>277</v>
      </c>
      <c r="E44" s="242"/>
      <c r="F44" s="242"/>
      <c r="G44" s="242"/>
      <c r="H44" s="242"/>
      <c r="I44" s="242"/>
      <c r="J44" s="242"/>
      <c r="K44" s="242"/>
      <c r="L44" s="243"/>
    </row>
    <row r="45" spans="1:15" ht="15.6" customHeight="1">
      <c r="B45" s="244"/>
      <c r="C45" s="245"/>
      <c r="D45" s="245"/>
      <c r="E45" s="245"/>
      <c r="F45" s="245"/>
      <c r="G45" s="245"/>
      <c r="H45" s="245"/>
      <c r="I45" s="245"/>
      <c r="J45" s="245"/>
      <c r="K45" s="245"/>
      <c r="L45" s="246"/>
      <c r="N45" s="20"/>
    </row>
    <row r="46" spans="1:15" ht="12.6" customHeight="1"/>
    <row r="47" spans="1:15" ht="18.75" customHeight="1">
      <c r="O47" s="20"/>
    </row>
    <row r="48" spans="1:15" ht="18.75" customHeight="1"/>
    <row r="49" spans="15:15" ht="18.75" customHeight="1">
      <c r="O49" s="20"/>
    </row>
    <row r="50" spans="15:15" ht="18.75" customHeight="1"/>
    <row r="51" spans="15:15" ht="18.75" customHeight="1">
      <c r="O51" s="20"/>
    </row>
    <row r="52" spans="15:15" ht="18.75" customHeight="1"/>
    <row r="53" spans="15:15">
      <c r="O53" s="20"/>
    </row>
  </sheetData>
  <mergeCells count="23">
    <mergeCell ref="D12:K12"/>
    <mergeCell ref="D13:K13"/>
    <mergeCell ref="B12:B14"/>
    <mergeCell ref="B24:B26"/>
    <mergeCell ref="D24:K24"/>
    <mergeCell ref="D25:K25"/>
    <mergeCell ref="D15:K15"/>
    <mergeCell ref="D16:K16"/>
    <mergeCell ref="B18:B20"/>
    <mergeCell ref="D18:K18"/>
    <mergeCell ref="D19:K19"/>
    <mergeCell ref="B15:B17"/>
    <mergeCell ref="B21:B23"/>
    <mergeCell ref="D21:K21"/>
    <mergeCell ref="D22:K22"/>
    <mergeCell ref="B1:K1"/>
    <mergeCell ref="F7:H7"/>
    <mergeCell ref="F6:H6"/>
    <mergeCell ref="J3:M3"/>
    <mergeCell ref="A4:C4"/>
    <mergeCell ref="B5:C5"/>
    <mergeCell ref="J6:M6"/>
    <mergeCell ref="J7:M7"/>
  </mergeCells>
  <phoneticPr fontId="3"/>
  <printOptions horizontalCentered="1"/>
  <pageMargins left="0.11811023622047245" right="0.11811023622047245" top="0.51181102362204722" bottom="0.15748031496062992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54DB-32A6-462A-8296-6783C13B046E}">
  <sheetPr>
    <tabColor rgb="FFFFFF00"/>
    <pageSetUpPr fitToPage="1"/>
  </sheetPr>
  <dimension ref="B2:Y53"/>
  <sheetViews>
    <sheetView zoomScale="53" zoomScaleNormal="53" workbookViewId="0">
      <selection activeCell="T39" sqref="T39"/>
    </sheetView>
  </sheetViews>
  <sheetFormatPr defaultColWidth="9" defaultRowHeight="13.2"/>
  <cols>
    <col min="1" max="1" width="5.33203125" style="74" customWidth="1"/>
    <col min="2" max="2" width="6.88671875" style="74" customWidth="1"/>
    <col min="3" max="3" width="9" style="74"/>
    <col min="4" max="4" width="4.77734375" style="74" customWidth="1"/>
    <col min="5" max="6" width="16.109375" style="74" customWidth="1"/>
    <col min="7" max="7" width="30.5546875" style="74" customWidth="1"/>
    <col min="8" max="8" width="14.6640625" style="74" customWidth="1"/>
    <col min="9" max="9" width="6.88671875" style="74" customWidth="1"/>
    <col min="10" max="12" width="5.21875" style="74" customWidth="1"/>
    <col min="13" max="17" width="9" style="74"/>
    <col min="18" max="19" width="15.5546875" style="74" customWidth="1"/>
    <col min="20" max="20" width="22.21875" style="74" customWidth="1"/>
    <col min="21" max="22" width="9" style="74"/>
    <col min="23" max="24" width="5.21875" style="74" customWidth="1"/>
    <col min="25" max="25" width="4.77734375" style="74" customWidth="1"/>
    <col min="26" max="16384" width="9" style="74"/>
  </cols>
  <sheetData>
    <row r="2" spans="2:19" ht="19.2" customHeight="1">
      <c r="B2" s="344" t="s">
        <v>170</v>
      </c>
      <c r="C2" s="344"/>
      <c r="D2" s="344"/>
      <c r="E2" s="101">
        <v>8</v>
      </c>
      <c r="F2" s="221"/>
      <c r="G2" s="173"/>
      <c r="H2" s="345" t="s">
        <v>213</v>
      </c>
      <c r="I2" s="346"/>
      <c r="J2" s="173" t="s">
        <v>212</v>
      </c>
      <c r="K2" s="173"/>
      <c r="L2" s="173"/>
      <c r="O2" s="342" t="s">
        <v>131</v>
      </c>
      <c r="P2" s="185" t="s">
        <v>122</v>
      </c>
      <c r="Q2" s="166" t="s">
        <v>241</v>
      </c>
      <c r="R2" s="166"/>
    </row>
    <row r="3" spans="2:19" ht="19.2" customHeight="1">
      <c r="B3" s="344" t="s">
        <v>121</v>
      </c>
      <c r="C3" s="344"/>
      <c r="D3" s="344"/>
      <c r="E3" s="169">
        <v>46039</v>
      </c>
      <c r="F3" s="173" t="s">
        <v>171</v>
      </c>
      <c r="G3" s="173"/>
      <c r="H3" s="173"/>
      <c r="I3" s="173"/>
      <c r="J3" s="173"/>
      <c r="K3" s="173"/>
      <c r="L3" s="173"/>
      <c r="O3" s="342"/>
      <c r="P3" s="343" t="s">
        <v>132</v>
      </c>
      <c r="Q3" s="186" t="s">
        <v>93</v>
      </c>
      <c r="R3" s="187"/>
    </row>
    <row r="4" spans="2:19" ht="19.2" customHeight="1" thickBot="1">
      <c r="B4" s="344" t="s">
        <v>96</v>
      </c>
      <c r="C4" s="344"/>
      <c r="D4" s="344"/>
      <c r="E4" s="351"/>
      <c r="F4" s="351"/>
      <c r="G4" s="351"/>
      <c r="H4" s="173"/>
      <c r="I4" s="173"/>
      <c r="J4" s="173"/>
      <c r="K4" s="173"/>
      <c r="L4" s="173"/>
      <c r="O4" s="342"/>
      <c r="P4" s="343"/>
      <c r="Q4" s="186" t="s">
        <v>125</v>
      </c>
      <c r="R4" s="187"/>
    </row>
    <row r="5" spans="2:19" ht="19.2" customHeight="1" thickBot="1">
      <c r="B5" s="344" t="s">
        <v>95</v>
      </c>
      <c r="C5" s="344"/>
      <c r="D5" s="344"/>
      <c r="E5" s="101"/>
      <c r="F5" s="173"/>
      <c r="G5" s="173"/>
      <c r="H5" s="173"/>
      <c r="I5" s="347" t="s">
        <v>239</v>
      </c>
      <c r="J5" s="348"/>
      <c r="K5" s="349"/>
      <c r="L5" s="173"/>
      <c r="O5" s="342"/>
      <c r="P5" s="343"/>
      <c r="Q5" s="186" t="s">
        <v>127</v>
      </c>
      <c r="R5" s="187"/>
    </row>
    <row r="6" spans="2:19" ht="19.2" customHeight="1">
      <c r="B6" s="344" t="s">
        <v>130</v>
      </c>
      <c r="C6" s="344"/>
      <c r="D6" s="344"/>
      <c r="E6" s="51"/>
      <c r="F6" s="173" t="s">
        <v>172</v>
      </c>
      <c r="G6" s="173"/>
      <c r="H6" s="173"/>
      <c r="I6" s="173"/>
      <c r="J6" s="173"/>
      <c r="K6" s="173"/>
      <c r="L6" s="173"/>
      <c r="O6" s="342"/>
      <c r="P6" s="343"/>
      <c r="Q6" s="186" t="s">
        <v>128</v>
      </c>
      <c r="R6" s="187"/>
    </row>
    <row r="7" spans="2:19" ht="19.2" customHeight="1">
      <c r="B7" s="344" t="s">
        <v>117</v>
      </c>
      <c r="C7" s="344"/>
      <c r="D7" s="344"/>
      <c r="E7" s="352"/>
      <c r="F7" s="353"/>
      <c r="G7" s="354"/>
      <c r="H7" s="173"/>
      <c r="I7" s="174"/>
      <c r="J7" s="373" t="str">
        <f>"R"&amp;E2</f>
        <v>R8</v>
      </c>
      <c r="K7" s="374"/>
      <c r="L7" s="375"/>
    </row>
    <row r="8" spans="2:19" ht="19.2" customHeight="1">
      <c r="B8" s="344" t="s">
        <v>123</v>
      </c>
      <c r="C8" s="344"/>
      <c r="D8" s="344"/>
      <c r="E8" s="51"/>
      <c r="F8" s="173" t="s">
        <v>173</v>
      </c>
      <c r="G8" s="173"/>
      <c r="H8" s="173"/>
      <c r="I8" s="173"/>
      <c r="J8" s="376"/>
      <c r="K8" s="377"/>
      <c r="L8" s="378"/>
    </row>
    <row r="9" spans="2:19" ht="19.2" customHeight="1">
      <c r="B9" s="485" t="s">
        <v>343</v>
      </c>
      <c r="C9" s="486"/>
      <c r="D9" s="487"/>
      <c r="E9" s="358"/>
      <c r="F9" s="359"/>
      <c r="G9" s="262"/>
      <c r="H9" s="255" t="s">
        <v>324</v>
      </c>
      <c r="I9" s="173"/>
      <c r="J9" s="254"/>
      <c r="K9" s="254"/>
      <c r="L9" s="254"/>
      <c r="O9" s="74" t="s">
        <v>269</v>
      </c>
    </row>
    <row r="10" spans="2:19" ht="19.2" customHeight="1">
      <c r="B10" s="350" t="s">
        <v>115</v>
      </c>
      <c r="C10" s="350"/>
      <c r="D10" s="350"/>
      <c r="E10" s="53"/>
      <c r="F10" s="213" t="str">
        <f>IF(E10="","←大会運営委員が記入されていません","")</f>
        <v>←大会運営委員が記入されていません</v>
      </c>
      <c r="G10" s="173"/>
      <c r="H10" s="173"/>
      <c r="I10" s="173"/>
      <c r="J10" s="173"/>
      <c r="K10" s="173"/>
      <c r="L10" s="173"/>
      <c r="O10" s="188" t="s">
        <v>175</v>
      </c>
      <c r="P10" s="168" t="s">
        <v>158</v>
      </c>
      <c r="Q10" s="175">
        <v>1430</v>
      </c>
      <c r="R10" s="175">
        <v>1060</v>
      </c>
      <c r="S10" s="222"/>
    </row>
    <row r="11" spans="2:19" ht="19.2" customHeight="1">
      <c r="B11" s="360" t="s">
        <v>146</v>
      </c>
      <c r="C11" s="361"/>
      <c r="D11" s="170" t="s">
        <v>92</v>
      </c>
      <c r="E11" s="166" t="s">
        <v>145</v>
      </c>
      <c r="F11" s="186"/>
      <c r="G11" s="223">
        <f>IF(D11="〇",5000,0)</f>
        <v>5000</v>
      </c>
      <c r="H11" s="173"/>
      <c r="I11" s="197" t="s">
        <v>240</v>
      </c>
      <c r="J11" s="173"/>
      <c r="K11" s="173"/>
      <c r="L11" s="173"/>
      <c r="O11" s="188" t="s">
        <v>176</v>
      </c>
      <c r="P11" s="168" t="s">
        <v>159</v>
      </c>
      <c r="Q11" s="175">
        <v>1310</v>
      </c>
      <c r="R11" s="175">
        <v>970</v>
      </c>
      <c r="S11" s="222"/>
    </row>
    <row r="12" spans="2:19" ht="19.2" customHeight="1">
      <c r="B12" s="362"/>
      <c r="C12" s="363"/>
      <c r="D12" s="170" t="s">
        <v>92</v>
      </c>
      <c r="E12" s="166" t="s">
        <v>105</v>
      </c>
      <c r="F12" s="186"/>
      <c r="G12" s="223">
        <f>IF(D12="〇",12000,0)</f>
        <v>12000</v>
      </c>
      <c r="H12" s="173"/>
      <c r="I12" s="342" t="s">
        <v>153</v>
      </c>
      <c r="J12" s="342"/>
      <c r="K12" s="342"/>
      <c r="L12" s="342"/>
      <c r="O12" s="188" t="s">
        <v>177</v>
      </c>
      <c r="P12" s="168" t="s">
        <v>160</v>
      </c>
      <c r="Q12" s="175">
        <v>1190</v>
      </c>
      <c r="R12" s="175">
        <v>880</v>
      </c>
      <c r="S12" s="222"/>
    </row>
    <row r="13" spans="2:19" ht="19.2" customHeight="1">
      <c r="B13" s="362"/>
      <c r="C13" s="363"/>
      <c r="D13" s="170" t="s">
        <v>92</v>
      </c>
      <c r="E13" s="166" t="s">
        <v>142</v>
      </c>
      <c r="F13" s="186"/>
      <c r="G13" s="223">
        <f>IF(D13="〇",K13*J53+K14*K53,0)</f>
        <v>0</v>
      </c>
      <c r="H13" s="173"/>
      <c r="I13" s="342" t="s">
        <v>154</v>
      </c>
      <c r="J13" s="342"/>
      <c r="K13" s="367">
        <v>1430</v>
      </c>
      <c r="L13" s="367"/>
      <c r="O13" s="188" t="s">
        <v>178</v>
      </c>
      <c r="P13" s="168" t="s">
        <v>161</v>
      </c>
      <c r="Q13" s="175">
        <v>1070</v>
      </c>
      <c r="R13" s="175">
        <v>800</v>
      </c>
      <c r="S13" s="222"/>
    </row>
    <row r="14" spans="2:19" ht="19.2" customHeight="1">
      <c r="B14" s="362"/>
      <c r="C14" s="363"/>
      <c r="D14" s="170"/>
      <c r="E14" s="167" t="s">
        <v>107</v>
      </c>
      <c r="F14" s="198"/>
      <c r="G14" s="223">
        <f>IF(D14="〇",12000,0)</f>
        <v>0</v>
      </c>
      <c r="H14" s="173"/>
      <c r="I14" s="342" t="s">
        <v>155</v>
      </c>
      <c r="J14" s="342"/>
      <c r="K14" s="368">
        <v>1060</v>
      </c>
      <c r="L14" s="368"/>
      <c r="O14" s="188" t="s">
        <v>179</v>
      </c>
      <c r="P14" s="168" t="s">
        <v>162</v>
      </c>
      <c r="Q14" s="175">
        <v>950</v>
      </c>
      <c r="R14" s="175">
        <v>710</v>
      </c>
      <c r="S14" s="222"/>
    </row>
    <row r="15" spans="2:19" ht="19.2" customHeight="1">
      <c r="B15" s="364"/>
      <c r="C15" s="365"/>
      <c r="D15" s="170"/>
      <c r="E15" s="166" t="s">
        <v>106</v>
      </c>
      <c r="F15" s="186"/>
      <c r="G15" s="223">
        <f>IF(D15="〇",6000,0)</f>
        <v>0</v>
      </c>
      <c r="H15" s="173"/>
      <c r="I15" s="173"/>
      <c r="J15" s="173"/>
      <c r="K15" s="173"/>
      <c r="L15" s="173"/>
      <c r="O15" s="188" t="s">
        <v>180</v>
      </c>
      <c r="P15" s="168" t="s">
        <v>163</v>
      </c>
      <c r="Q15" s="175">
        <v>830</v>
      </c>
      <c r="R15" s="175">
        <v>620</v>
      </c>
      <c r="S15" s="222"/>
    </row>
    <row r="16" spans="2:19" ht="19.2" customHeight="1">
      <c r="B16" s="342" t="s">
        <v>6</v>
      </c>
      <c r="C16" s="342" t="s">
        <v>116</v>
      </c>
      <c r="D16" s="167" t="s">
        <v>91</v>
      </c>
      <c r="E16" s="342" t="s">
        <v>7</v>
      </c>
      <c r="F16" s="371" t="s">
        <v>272</v>
      </c>
      <c r="G16" s="342" t="s">
        <v>8</v>
      </c>
      <c r="H16" s="342" t="s">
        <v>112</v>
      </c>
      <c r="I16" s="342" t="s">
        <v>94</v>
      </c>
      <c r="J16" s="366" t="s">
        <v>320</v>
      </c>
      <c r="K16" s="366"/>
      <c r="L16" s="369" t="s">
        <v>152</v>
      </c>
      <c r="O16" s="188" t="s">
        <v>181</v>
      </c>
      <c r="P16" s="168" t="s">
        <v>164</v>
      </c>
      <c r="Q16" s="175">
        <v>720</v>
      </c>
      <c r="R16" s="175">
        <v>530</v>
      </c>
      <c r="S16" s="222"/>
    </row>
    <row r="17" spans="2:25" ht="19.2" customHeight="1">
      <c r="B17" s="342"/>
      <c r="C17" s="342"/>
      <c r="D17" s="176" t="s">
        <v>92</v>
      </c>
      <c r="E17" s="342"/>
      <c r="F17" s="372"/>
      <c r="G17" s="342"/>
      <c r="H17" s="342"/>
      <c r="I17" s="342"/>
      <c r="J17" s="177" t="s">
        <v>100</v>
      </c>
      <c r="K17" s="177" t="s">
        <v>101</v>
      </c>
      <c r="L17" s="370"/>
      <c r="O17" s="188" t="s">
        <v>182</v>
      </c>
      <c r="P17" s="168" t="s">
        <v>165</v>
      </c>
      <c r="Q17" s="175">
        <v>600</v>
      </c>
      <c r="R17" s="175">
        <v>440</v>
      </c>
      <c r="S17" s="222"/>
    </row>
    <row r="18" spans="2:25" ht="19.2" customHeight="1">
      <c r="B18" s="171">
        <v>30</v>
      </c>
      <c r="C18" s="171" t="s">
        <v>125</v>
      </c>
      <c r="D18" s="170"/>
      <c r="E18" s="172"/>
      <c r="F18" s="250"/>
      <c r="G18" s="172"/>
      <c r="H18" s="224"/>
      <c r="I18" s="171"/>
      <c r="J18" s="170"/>
      <c r="K18" s="170"/>
      <c r="L18" s="170"/>
      <c r="O18" s="188" t="s">
        <v>183</v>
      </c>
      <c r="P18" s="168" t="s">
        <v>166</v>
      </c>
      <c r="Q18" s="175">
        <v>480</v>
      </c>
      <c r="R18" s="175">
        <v>350</v>
      </c>
      <c r="S18" s="222"/>
    </row>
    <row r="19" spans="2:25" ht="19.2" customHeight="1">
      <c r="B19" s="171">
        <v>31</v>
      </c>
      <c r="C19" s="171" t="s">
        <v>126</v>
      </c>
      <c r="D19" s="170"/>
      <c r="E19" s="172"/>
      <c r="F19" s="250"/>
      <c r="G19" s="172"/>
      <c r="H19" s="224"/>
      <c r="I19" s="171"/>
      <c r="J19" s="170"/>
      <c r="K19" s="170"/>
      <c r="L19" s="170"/>
      <c r="O19" s="188" t="s">
        <v>184</v>
      </c>
      <c r="P19" s="168" t="s">
        <v>167</v>
      </c>
      <c r="Q19" s="175">
        <v>360</v>
      </c>
      <c r="R19" s="175">
        <v>270</v>
      </c>
      <c r="S19" s="222"/>
    </row>
    <row r="20" spans="2:25" ht="19.2" customHeight="1">
      <c r="B20" s="171">
        <v>32</v>
      </c>
      <c r="C20" s="171" t="s">
        <v>126</v>
      </c>
      <c r="D20" s="170"/>
      <c r="E20" s="172"/>
      <c r="F20" s="250"/>
      <c r="G20" s="172"/>
      <c r="H20" s="224"/>
      <c r="I20" s="171"/>
      <c r="J20" s="170"/>
      <c r="K20" s="170"/>
      <c r="L20" s="170"/>
      <c r="O20" s="188" t="s">
        <v>185</v>
      </c>
      <c r="P20" s="168" t="s">
        <v>168</v>
      </c>
      <c r="Q20" s="175">
        <v>240</v>
      </c>
      <c r="R20" s="175">
        <v>180</v>
      </c>
      <c r="S20" s="222"/>
    </row>
    <row r="21" spans="2:25" ht="19.2" customHeight="1">
      <c r="B21" s="171">
        <v>10</v>
      </c>
      <c r="C21" s="171" t="s">
        <v>128</v>
      </c>
      <c r="D21" s="170"/>
      <c r="E21" s="172"/>
      <c r="F21" s="250"/>
      <c r="G21" s="172"/>
      <c r="H21" s="224"/>
      <c r="I21" s="171"/>
      <c r="J21" s="170"/>
      <c r="K21" s="170"/>
      <c r="L21" s="170"/>
      <c r="O21" s="188" t="s">
        <v>186</v>
      </c>
      <c r="P21" s="168" t="s">
        <v>169</v>
      </c>
      <c r="Q21" s="175">
        <v>120</v>
      </c>
      <c r="R21" s="175">
        <v>90</v>
      </c>
      <c r="S21" s="222"/>
    </row>
    <row r="22" spans="2:25" ht="19.2" customHeight="1">
      <c r="B22" s="171"/>
      <c r="C22" s="171"/>
      <c r="D22" s="170"/>
      <c r="E22" s="172"/>
      <c r="F22" s="250"/>
      <c r="G22" s="172"/>
      <c r="H22" s="224"/>
      <c r="I22" s="171"/>
      <c r="J22" s="170"/>
      <c r="K22" s="170"/>
      <c r="L22" s="170"/>
    </row>
    <row r="23" spans="2:25" ht="19.2" customHeight="1">
      <c r="B23" s="171"/>
      <c r="C23" s="171"/>
      <c r="D23" s="170"/>
      <c r="E23" s="172"/>
      <c r="F23" s="250"/>
      <c r="G23" s="172"/>
      <c r="H23" s="224"/>
      <c r="I23" s="171"/>
      <c r="J23" s="170"/>
      <c r="K23" s="170"/>
      <c r="L23" s="170"/>
      <c r="O23" s="215" t="s">
        <v>322</v>
      </c>
      <c r="P23" s="215"/>
      <c r="Q23" s="215"/>
      <c r="R23" s="215"/>
      <c r="S23" s="215"/>
    </row>
    <row r="24" spans="2:25" ht="19.2" customHeight="1">
      <c r="B24" s="171"/>
      <c r="C24" s="171"/>
      <c r="D24" s="170"/>
      <c r="E24" s="172"/>
      <c r="F24" s="250"/>
      <c r="G24" s="172"/>
      <c r="H24" s="224"/>
      <c r="I24" s="171"/>
      <c r="J24" s="170"/>
      <c r="K24" s="170"/>
      <c r="L24" s="170"/>
      <c r="N24" s="173"/>
      <c r="O24" s="342" t="s">
        <v>6</v>
      </c>
      <c r="P24" s="342" t="s">
        <v>116</v>
      </c>
      <c r="Q24" s="216" t="s">
        <v>91</v>
      </c>
      <c r="R24" s="342" t="s">
        <v>7</v>
      </c>
      <c r="S24" s="379" t="s">
        <v>272</v>
      </c>
      <c r="T24" s="342" t="s">
        <v>8</v>
      </c>
      <c r="U24" s="342" t="s">
        <v>112</v>
      </c>
      <c r="V24" s="342" t="s">
        <v>94</v>
      </c>
      <c r="W24" s="342" t="s">
        <v>113</v>
      </c>
      <c r="X24" s="342"/>
      <c r="Y24" s="369" t="s">
        <v>152</v>
      </c>
    </row>
    <row r="25" spans="2:25" ht="19.2" customHeight="1">
      <c r="B25" s="171"/>
      <c r="C25" s="171"/>
      <c r="D25" s="170"/>
      <c r="E25" s="172"/>
      <c r="F25" s="250"/>
      <c r="G25" s="172"/>
      <c r="H25" s="224"/>
      <c r="I25" s="171"/>
      <c r="J25" s="170"/>
      <c r="K25" s="170"/>
      <c r="L25" s="170"/>
      <c r="N25" s="173"/>
      <c r="O25" s="342"/>
      <c r="P25" s="342"/>
      <c r="Q25" s="176" t="s">
        <v>92</v>
      </c>
      <c r="R25" s="342"/>
      <c r="S25" s="380"/>
      <c r="T25" s="342"/>
      <c r="U25" s="342"/>
      <c r="V25" s="342"/>
      <c r="W25" s="177" t="s">
        <v>100</v>
      </c>
      <c r="X25" s="177" t="s">
        <v>101</v>
      </c>
      <c r="Y25" s="370"/>
    </row>
    <row r="26" spans="2:25" ht="19.2" customHeight="1">
      <c r="B26" s="171"/>
      <c r="C26" s="171"/>
      <c r="D26" s="170"/>
      <c r="E26" s="172"/>
      <c r="F26" s="250"/>
      <c r="G26" s="172"/>
      <c r="H26" s="224"/>
      <c r="I26" s="171"/>
      <c r="J26" s="170"/>
      <c r="K26" s="170"/>
      <c r="L26" s="170"/>
      <c r="N26" s="173"/>
    </row>
    <row r="27" spans="2:25" ht="19.2" customHeight="1">
      <c r="B27" s="171"/>
      <c r="C27" s="171"/>
      <c r="D27" s="170"/>
      <c r="E27" s="172"/>
      <c r="F27" s="250"/>
      <c r="G27" s="172"/>
      <c r="H27" s="224"/>
      <c r="I27" s="171"/>
      <c r="J27" s="170"/>
      <c r="K27" s="170"/>
      <c r="L27" s="170"/>
      <c r="N27" s="173"/>
    </row>
    <row r="28" spans="2:25" ht="19.2" customHeight="1">
      <c r="B28" s="171"/>
      <c r="C28" s="171"/>
      <c r="D28" s="170"/>
      <c r="E28" s="172"/>
      <c r="F28" s="250"/>
      <c r="G28" s="172"/>
      <c r="H28" s="224"/>
      <c r="I28" s="171"/>
      <c r="J28" s="170"/>
      <c r="K28" s="170"/>
      <c r="L28" s="170"/>
      <c r="N28" s="173"/>
      <c r="O28" s="263" t="s">
        <v>310</v>
      </c>
      <c r="P28" s="263"/>
      <c r="Q28" s="263"/>
      <c r="R28" s="263"/>
      <c r="S28" s="263"/>
      <c r="T28" s="263"/>
      <c r="U28" s="263"/>
      <c r="V28" s="263"/>
      <c r="W28" s="263"/>
      <c r="X28" s="263"/>
    </row>
    <row r="29" spans="2:25" ht="19.2" customHeight="1">
      <c r="B29" s="171"/>
      <c r="C29" s="171"/>
      <c r="D29" s="170"/>
      <c r="E29" s="172"/>
      <c r="F29" s="250"/>
      <c r="G29" s="172"/>
      <c r="H29" s="224"/>
      <c r="I29" s="171"/>
      <c r="J29" s="170"/>
      <c r="K29" s="170"/>
      <c r="L29" s="170"/>
      <c r="N29" s="173"/>
      <c r="O29" s="263"/>
      <c r="P29" s="263" t="s">
        <v>314</v>
      </c>
      <c r="Q29" s="263"/>
      <c r="R29" s="263"/>
      <c r="S29" s="263"/>
      <c r="T29" s="263"/>
      <c r="U29" s="263"/>
      <c r="V29" s="263"/>
      <c r="W29" s="263"/>
      <c r="X29" s="263"/>
    </row>
    <row r="30" spans="2:25" ht="19.2" customHeight="1">
      <c r="B30" s="171"/>
      <c r="C30" s="171"/>
      <c r="D30" s="170"/>
      <c r="E30" s="172"/>
      <c r="F30" s="250"/>
      <c r="G30" s="172"/>
      <c r="H30" s="224"/>
      <c r="I30" s="171"/>
      <c r="J30" s="170"/>
      <c r="K30" s="170"/>
      <c r="L30" s="170"/>
      <c r="N30" s="173"/>
      <c r="O30" s="263"/>
      <c r="P30" s="263" t="s">
        <v>311</v>
      </c>
      <c r="Q30" s="263"/>
      <c r="R30" s="263"/>
      <c r="S30" s="263"/>
      <c r="T30" s="263"/>
      <c r="U30" s="263"/>
      <c r="V30" s="263"/>
      <c r="W30" s="263"/>
      <c r="X30" s="263"/>
    </row>
    <row r="31" spans="2:25" ht="19.2" customHeight="1">
      <c r="B31" s="171"/>
      <c r="C31" s="171"/>
      <c r="D31" s="170"/>
      <c r="E31" s="172"/>
      <c r="F31" s="250"/>
      <c r="G31" s="172"/>
      <c r="H31" s="224"/>
      <c r="I31" s="171"/>
      <c r="J31" s="170"/>
      <c r="K31" s="170"/>
      <c r="L31" s="170"/>
      <c r="N31" s="173"/>
      <c r="O31" s="263"/>
      <c r="P31" s="263" t="s">
        <v>338</v>
      </c>
      <c r="Q31" s="263"/>
      <c r="R31" s="263"/>
      <c r="S31" s="263"/>
      <c r="T31" s="263"/>
      <c r="U31" s="263"/>
      <c r="V31" s="263"/>
      <c r="W31" s="263"/>
      <c r="X31" s="263"/>
    </row>
    <row r="32" spans="2:25" ht="19.2" customHeight="1">
      <c r="B32" s="171"/>
      <c r="C32" s="171"/>
      <c r="D32" s="170"/>
      <c r="E32" s="172"/>
      <c r="F32" s="250"/>
      <c r="G32" s="172"/>
      <c r="H32" s="224"/>
      <c r="I32" s="171"/>
      <c r="J32" s="170"/>
      <c r="K32" s="170"/>
      <c r="L32" s="170"/>
      <c r="N32" s="173"/>
      <c r="O32" s="263"/>
      <c r="P32" s="263"/>
      <c r="Q32" s="263"/>
      <c r="R32" s="263"/>
      <c r="S32" s="263"/>
      <c r="T32" s="263"/>
      <c r="U32" s="263"/>
      <c r="V32" s="263"/>
      <c r="W32" s="263"/>
      <c r="X32" s="263"/>
    </row>
    <row r="33" spans="2:24" ht="19.2" customHeight="1">
      <c r="B33" s="171"/>
      <c r="C33" s="171"/>
      <c r="D33" s="170"/>
      <c r="E33" s="172"/>
      <c r="F33" s="250"/>
      <c r="G33" s="172"/>
      <c r="H33" s="224"/>
      <c r="I33" s="171"/>
      <c r="J33" s="170"/>
      <c r="K33" s="170"/>
      <c r="L33" s="170"/>
      <c r="N33" s="173"/>
      <c r="O33" s="263" t="s">
        <v>312</v>
      </c>
      <c r="P33" s="263"/>
      <c r="Q33" s="263"/>
      <c r="R33" s="263"/>
      <c r="S33" s="263"/>
      <c r="T33" s="263"/>
      <c r="U33" s="263"/>
      <c r="V33" s="263"/>
      <c r="W33" s="263"/>
      <c r="X33" s="263"/>
    </row>
    <row r="34" spans="2:24" ht="19.2" customHeight="1">
      <c r="B34" s="171"/>
      <c r="C34" s="171"/>
      <c r="D34" s="170"/>
      <c r="E34" s="172"/>
      <c r="F34" s="250"/>
      <c r="G34" s="172"/>
      <c r="H34" s="224"/>
      <c r="I34" s="171"/>
      <c r="J34" s="170"/>
      <c r="K34" s="170"/>
      <c r="L34" s="170"/>
      <c r="O34" s="263"/>
      <c r="P34" s="263" t="s">
        <v>313</v>
      </c>
      <c r="Q34" s="263"/>
      <c r="R34" s="263"/>
      <c r="S34" s="263"/>
      <c r="T34" s="263"/>
      <c r="U34" s="263"/>
      <c r="V34" s="263"/>
      <c r="W34" s="263"/>
      <c r="X34" s="263"/>
    </row>
    <row r="35" spans="2:24" ht="19.2" customHeight="1">
      <c r="B35" s="171"/>
      <c r="C35" s="171"/>
      <c r="D35" s="170"/>
      <c r="E35" s="172"/>
      <c r="F35" s="250"/>
      <c r="G35" s="172"/>
      <c r="H35" s="224"/>
      <c r="I35" s="171"/>
      <c r="J35" s="170"/>
      <c r="K35" s="170"/>
      <c r="L35" s="170"/>
      <c r="O35" s="263"/>
      <c r="P35" s="263"/>
      <c r="Q35" s="263"/>
      <c r="R35" s="263"/>
      <c r="S35" s="263"/>
      <c r="T35" s="263"/>
      <c r="U35" s="263"/>
      <c r="V35" s="263"/>
      <c r="W35" s="263"/>
      <c r="X35" s="263"/>
    </row>
    <row r="36" spans="2:24" ht="19.2" customHeight="1">
      <c r="B36" s="171"/>
      <c r="C36" s="171"/>
      <c r="D36" s="170"/>
      <c r="E36" s="172"/>
      <c r="F36" s="250"/>
      <c r="G36" s="172"/>
      <c r="H36" s="224"/>
      <c r="I36" s="171"/>
      <c r="J36" s="170"/>
      <c r="K36" s="170"/>
      <c r="L36" s="170"/>
      <c r="O36" s="263"/>
      <c r="P36" s="263"/>
      <c r="Q36" s="263"/>
      <c r="R36" s="263"/>
      <c r="S36" s="263"/>
      <c r="T36" s="263"/>
      <c r="U36" s="263"/>
      <c r="V36" s="263"/>
      <c r="W36" s="263"/>
      <c r="X36" s="263"/>
    </row>
    <row r="37" spans="2:24" ht="19.2" customHeight="1">
      <c r="B37" s="171"/>
      <c r="C37" s="171"/>
      <c r="D37" s="170"/>
      <c r="E37" s="172"/>
      <c r="F37" s="250"/>
      <c r="G37" s="172"/>
      <c r="H37" s="224"/>
      <c r="I37" s="171"/>
      <c r="J37" s="170"/>
      <c r="K37" s="170"/>
      <c r="L37" s="170"/>
      <c r="O37" s="263"/>
      <c r="P37" s="263"/>
      <c r="Q37" s="263"/>
      <c r="R37" s="263"/>
      <c r="S37" s="263"/>
      <c r="T37" s="263"/>
      <c r="U37" s="263"/>
      <c r="V37" s="263"/>
      <c r="W37" s="263"/>
      <c r="X37" s="263"/>
    </row>
    <row r="38" spans="2:24" ht="19.2" customHeight="1">
      <c r="B38" s="171"/>
      <c r="C38" s="171"/>
      <c r="D38" s="170"/>
      <c r="E38" s="172"/>
      <c r="F38" s="250"/>
      <c r="G38" s="172"/>
      <c r="H38" s="224"/>
      <c r="I38" s="171"/>
      <c r="J38" s="170"/>
      <c r="K38" s="170"/>
      <c r="L38" s="170"/>
    </row>
    <row r="39" spans="2:24" ht="19.2" customHeight="1">
      <c r="B39" s="171"/>
      <c r="C39" s="171"/>
      <c r="D39" s="170"/>
      <c r="E39" s="172"/>
      <c r="F39" s="250"/>
      <c r="G39" s="172"/>
      <c r="H39" s="224"/>
      <c r="I39" s="171"/>
      <c r="J39" s="170"/>
      <c r="K39" s="170"/>
      <c r="L39" s="170"/>
    </row>
    <row r="40" spans="2:24" ht="19.2" customHeight="1">
      <c r="B40" s="171"/>
      <c r="C40" s="171"/>
      <c r="D40" s="170"/>
      <c r="E40" s="172"/>
      <c r="F40" s="250"/>
      <c r="G40" s="172"/>
      <c r="H40" s="224"/>
      <c r="I40" s="171"/>
      <c r="J40" s="170"/>
      <c r="K40" s="170"/>
      <c r="L40" s="170"/>
    </row>
    <row r="41" spans="2:24" ht="19.2" customHeight="1">
      <c r="B41" s="171"/>
      <c r="C41" s="171"/>
      <c r="D41" s="170"/>
      <c r="E41" s="172"/>
      <c r="F41" s="250"/>
      <c r="G41" s="172"/>
      <c r="H41" s="224"/>
      <c r="I41" s="171"/>
      <c r="J41" s="170"/>
      <c r="K41" s="170"/>
      <c r="L41" s="170"/>
    </row>
    <row r="42" spans="2:24" ht="19.2" customHeight="1">
      <c r="B42" s="171"/>
      <c r="C42" s="171"/>
      <c r="D42" s="170"/>
      <c r="E42" s="172"/>
      <c r="F42" s="250"/>
      <c r="G42" s="172"/>
      <c r="H42" s="224"/>
      <c r="I42" s="171"/>
      <c r="J42" s="170"/>
      <c r="K42" s="170"/>
      <c r="L42" s="170"/>
    </row>
    <row r="43" spans="2:24" ht="19.2" customHeight="1">
      <c r="B43" s="171"/>
      <c r="C43" s="171"/>
      <c r="D43" s="170"/>
      <c r="E43" s="172"/>
      <c r="F43" s="250"/>
      <c r="G43" s="172"/>
      <c r="H43" s="224"/>
      <c r="I43" s="171"/>
      <c r="J43" s="170"/>
      <c r="K43" s="170"/>
      <c r="L43" s="170"/>
    </row>
    <row r="44" spans="2:24" ht="19.2" customHeight="1">
      <c r="B44" s="171"/>
      <c r="C44" s="171"/>
      <c r="D44" s="170"/>
      <c r="E44" s="172"/>
      <c r="F44" s="250"/>
      <c r="G44" s="172"/>
      <c r="H44" s="224"/>
      <c r="I44" s="171"/>
      <c r="J44" s="170"/>
      <c r="K44" s="170"/>
      <c r="L44" s="170"/>
    </row>
    <row r="45" spans="2:24" ht="19.2" customHeight="1">
      <c r="B45" s="171"/>
      <c r="C45" s="171"/>
      <c r="D45" s="170"/>
      <c r="E45" s="172"/>
      <c r="F45" s="250"/>
      <c r="G45" s="172"/>
      <c r="H45" s="224"/>
      <c r="I45" s="171"/>
      <c r="J45" s="170"/>
      <c r="K45" s="170"/>
      <c r="L45" s="170"/>
    </row>
    <row r="46" spans="2:24" ht="19.2" customHeight="1">
      <c r="B46" s="171"/>
      <c r="C46" s="171"/>
      <c r="D46" s="170"/>
      <c r="E46" s="172"/>
      <c r="F46" s="250"/>
      <c r="G46" s="172"/>
      <c r="H46" s="224"/>
      <c r="I46" s="171"/>
      <c r="J46" s="170"/>
      <c r="K46" s="170"/>
      <c r="L46" s="170"/>
    </row>
    <row r="47" spans="2:24" ht="19.2" customHeight="1">
      <c r="B47" s="171"/>
      <c r="C47" s="171"/>
      <c r="D47" s="170"/>
      <c r="E47" s="172"/>
      <c r="F47" s="250"/>
      <c r="G47" s="172"/>
      <c r="H47" s="224"/>
      <c r="I47" s="171"/>
      <c r="J47" s="170"/>
      <c r="K47" s="170"/>
      <c r="L47" s="170"/>
    </row>
    <row r="48" spans="2:24" ht="19.2" customHeight="1">
      <c r="B48" s="171"/>
      <c r="C48" s="171"/>
      <c r="D48" s="170"/>
      <c r="E48" s="172"/>
      <c r="F48" s="250"/>
      <c r="G48" s="172"/>
      <c r="H48" s="224"/>
      <c r="I48" s="171"/>
      <c r="J48" s="170"/>
      <c r="K48" s="170"/>
      <c r="L48" s="170"/>
    </row>
    <row r="49" spans="2:12" ht="19.2" customHeight="1">
      <c r="B49" s="171"/>
      <c r="C49" s="171"/>
      <c r="D49" s="170"/>
      <c r="E49" s="172"/>
      <c r="F49" s="250"/>
      <c r="G49" s="172"/>
      <c r="H49" s="224"/>
      <c r="I49" s="171"/>
      <c r="J49" s="170"/>
      <c r="K49" s="170"/>
      <c r="L49" s="170"/>
    </row>
    <row r="50" spans="2:12" ht="19.2" customHeight="1">
      <c r="B50" s="171"/>
      <c r="C50" s="171"/>
      <c r="D50" s="170"/>
      <c r="E50" s="172"/>
      <c r="F50" s="250"/>
      <c r="G50" s="172"/>
      <c r="H50" s="224"/>
      <c r="I50" s="171"/>
      <c r="J50" s="170"/>
      <c r="K50" s="170"/>
      <c r="L50" s="170"/>
    </row>
    <row r="51" spans="2:12" ht="19.2" customHeight="1">
      <c r="B51" s="171"/>
      <c r="C51" s="171"/>
      <c r="D51" s="170"/>
      <c r="E51" s="172"/>
      <c r="F51" s="250"/>
      <c r="G51" s="172"/>
      <c r="H51" s="224"/>
      <c r="I51" s="171"/>
      <c r="J51" s="170"/>
      <c r="K51" s="170"/>
      <c r="L51" s="170"/>
    </row>
    <row r="52" spans="2:12" ht="19.2" customHeight="1">
      <c r="B52" s="171"/>
      <c r="C52" s="171"/>
      <c r="D52" s="170"/>
      <c r="E52" s="172"/>
      <c r="F52" s="250"/>
      <c r="G52" s="172"/>
      <c r="H52" s="224"/>
      <c r="I52" s="171"/>
      <c r="J52" s="170"/>
      <c r="K52" s="170"/>
      <c r="L52" s="170"/>
    </row>
    <row r="53" spans="2:12" ht="19.2" customHeight="1">
      <c r="B53" s="173"/>
      <c r="C53" s="173"/>
      <c r="D53" s="173"/>
      <c r="E53" s="178">
        <f>COUNTA(E18:E52)</f>
        <v>0</v>
      </c>
      <c r="F53" s="178"/>
      <c r="G53" s="173"/>
      <c r="H53" s="173"/>
      <c r="I53" s="173"/>
      <c r="J53" s="173">
        <f>COUNTIFS($L$18:$L$52,"〇",J18:J52,"〇")</f>
        <v>0</v>
      </c>
      <c r="K53" s="173">
        <f>COUNTIFS($L$18:$L$52,"〇",K18:K52,"〇")</f>
        <v>0</v>
      </c>
      <c r="L53" s="173">
        <f>COUNTIF(L18:L52,"〇")</f>
        <v>0</v>
      </c>
    </row>
  </sheetData>
  <mergeCells count="41">
    <mergeCell ref="B2:D2"/>
    <mergeCell ref="H2:I2"/>
    <mergeCell ref="O2:O6"/>
    <mergeCell ref="B3:D3"/>
    <mergeCell ref="P3:P6"/>
    <mergeCell ref="B4:D4"/>
    <mergeCell ref="E4:G4"/>
    <mergeCell ref="B5:D5"/>
    <mergeCell ref="I5:K5"/>
    <mergeCell ref="B6:D6"/>
    <mergeCell ref="B7:D7"/>
    <mergeCell ref="E7:G7"/>
    <mergeCell ref="J7:L8"/>
    <mergeCell ref="B8:D8"/>
    <mergeCell ref="B9:D9"/>
    <mergeCell ref="E9:F9"/>
    <mergeCell ref="H16:H17"/>
    <mergeCell ref="B10:D10"/>
    <mergeCell ref="B11:C15"/>
    <mergeCell ref="I12:L12"/>
    <mergeCell ref="I13:J13"/>
    <mergeCell ref="K13:L13"/>
    <mergeCell ref="I14:J14"/>
    <mergeCell ref="K14:L14"/>
    <mergeCell ref="B16:B17"/>
    <mergeCell ref="C16:C17"/>
    <mergeCell ref="E16:E17"/>
    <mergeCell ref="F16:F17"/>
    <mergeCell ref="G16:G17"/>
    <mergeCell ref="Y24:Y25"/>
    <mergeCell ref="I16:I17"/>
    <mergeCell ref="J16:K16"/>
    <mergeCell ref="L16:L17"/>
    <mergeCell ref="O24:O25"/>
    <mergeCell ref="P24:P25"/>
    <mergeCell ref="R24:R25"/>
    <mergeCell ref="S24:S25"/>
    <mergeCell ref="T24:T25"/>
    <mergeCell ref="U24:U25"/>
    <mergeCell ref="V24:V25"/>
    <mergeCell ref="W24:X24"/>
  </mergeCells>
  <phoneticPr fontId="3"/>
  <dataValidations count="4">
    <dataValidation type="list" allowBlank="1" showInputMessage="1" showErrorMessage="1" sqref="C18:C52" xr:uid="{520E233E-AAE0-4CEA-A6BC-5664E11F5934}">
      <formula1>$Q$4:$Q$6</formula1>
    </dataValidation>
    <dataValidation type="list" allowBlank="1" showInputMessage="1" showErrorMessage="1" sqref="K14" xr:uid="{FD6DFDF7-2685-4629-8A41-ADB18D0E6605}">
      <formula1>$R$10:$R$21</formula1>
    </dataValidation>
    <dataValidation type="list" allowBlank="1" showInputMessage="1" showErrorMessage="1" sqref="K13" xr:uid="{7A4A1E39-C3DE-40A0-89C9-DD7B3C54672A}">
      <formula1>$Q$10:$Q$21</formula1>
    </dataValidation>
    <dataValidation type="list" allowBlank="1" showInputMessage="1" showErrorMessage="1" sqref="D11:D15 D18:D52 J18:L52" xr:uid="{8D82B0B5-2D4D-4C42-ADE9-9D5B4987E947}">
      <formula1>$Q$3</formula1>
    </dataValidation>
  </dataValidations>
  <printOptions horizontalCentered="1"/>
  <pageMargins left="0.11811023622047245" right="0.11811023622047245" top="0.51181102362204722" bottom="0.15748031496062992" header="0.31496062992125984" footer="0.31496062992125984"/>
  <pageSetup paperSize="9" scale="57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P18" sqref="P18"/>
    </sheetView>
  </sheetViews>
  <sheetFormatPr defaultRowHeight="13.2"/>
  <sheetData/>
  <phoneticPr fontId="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9"/>
  <sheetViews>
    <sheetView workbookViewId="0">
      <selection activeCell="C16" sqref="C16:C17"/>
    </sheetView>
  </sheetViews>
  <sheetFormatPr defaultColWidth="9" defaultRowHeight="13.2"/>
  <cols>
    <col min="1" max="1" width="4.44140625" style="65" customWidth="1"/>
    <col min="2" max="2" width="18.33203125" style="65" customWidth="1"/>
    <col min="3" max="3" width="43.33203125" style="65" customWidth="1"/>
    <col min="4" max="4" width="10.88671875" style="65" customWidth="1"/>
    <col min="5" max="5" width="13.6640625" style="66" customWidth="1"/>
    <col min="6" max="16384" width="9" style="65"/>
  </cols>
  <sheetData>
    <row r="1" spans="1:5" ht="18.75" customHeight="1">
      <c r="A1" s="310" t="s">
        <v>56</v>
      </c>
      <c r="B1" s="310"/>
      <c r="C1" s="310"/>
      <c r="D1" s="310"/>
      <c r="E1" s="310"/>
    </row>
    <row r="2" spans="1:5" ht="3" customHeight="1">
      <c r="A2" s="56"/>
      <c r="B2" s="56"/>
      <c r="C2" s="56"/>
      <c r="D2" s="56"/>
    </row>
    <row r="3" spans="1:5" ht="18.600000000000001" customHeight="1">
      <c r="A3" s="56" t="s">
        <v>48</v>
      </c>
      <c r="B3" s="56"/>
      <c r="E3" s="182">
        <f>'6.データ入力'!D1</f>
        <v>8</v>
      </c>
    </row>
    <row r="4" spans="1:5" ht="18.600000000000001" customHeight="1">
      <c r="A4" s="57">
        <v>1</v>
      </c>
      <c r="B4" s="57" t="s">
        <v>70</v>
      </c>
      <c r="C4" s="265"/>
      <c r="D4" s="268"/>
      <c r="E4" s="67"/>
    </row>
    <row r="5" spans="1:5" ht="18.600000000000001" customHeight="1">
      <c r="A5" s="57">
        <v>2</v>
      </c>
      <c r="B5" s="57" t="s">
        <v>71</v>
      </c>
      <c r="C5" s="266" t="s">
        <v>72</v>
      </c>
      <c r="D5" s="269"/>
      <c r="E5" s="67"/>
    </row>
    <row r="6" spans="1:5" ht="18.600000000000001" customHeight="1">
      <c r="A6" s="57">
        <v>3</v>
      </c>
      <c r="B6" s="57" t="s">
        <v>248</v>
      </c>
      <c r="C6" s="266" t="s">
        <v>46</v>
      </c>
      <c r="D6" s="269"/>
      <c r="E6" s="67"/>
    </row>
    <row r="7" spans="1:5" ht="18.600000000000001" customHeight="1">
      <c r="A7" s="57">
        <v>4</v>
      </c>
      <c r="B7" s="57" t="s">
        <v>249</v>
      </c>
      <c r="C7" s="266" t="s">
        <v>58</v>
      </c>
      <c r="D7" s="269"/>
      <c r="E7" s="67"/>
    </row>
    <row r="8" spans="1:5" ht="18.600000000000001" customHeight="1">
      <c r="A8" s="57">
        <v>5</v>
      </c>
      <c r="B8" s="57" t="s">
        <v>47</v>
      </c>
      <c r="C8" s="266" t="s">
        <v>78</v>
      </c>
      <c r="D8" s="269"/>
      <c r="E8" s="68" t="s">
        <v>292</v>
      </c>
    </row>
    <row r="9" spans="1:5" ht="18.600000000000001" customHeight="1">
      <c r="A9" s="57">
        <v>6</v>
      </c>
      <c r="B9" s="57" t="s">
        <v>57</v>
      </c>
      <c r="C9" s="266" t="s">
        <v>205</v>
      </c>
      <c r="D9" s="269"/>
      <c r="E9" s="67"/>
    </row>
    <row r="10" spans="1:5" ht="18.600000000000001" customHeight="1">
      <c r="A10" s="57">
        <v>7</v>
      </c>
      <c r="B10" s="57" t="s">
        <v>250</v>
      </c>
      <c r="C10" s="266" t="s">
        <v>206</v>
      </c>
      <c r="D10" s="270" t="s">
        <v>346</v>
      </c>
      <c r="E10" s="68" t="s">
        <v>293</v>
      </c>
    </row>
    <row r="11" spans="1:5" ht="18.600000000000001" customHeight="1">
      <c r="A11" s="57">
        <v>8</v>
      </c>
      <c r="B11" s="57" t="s">
        <v>207</v>
      </c>
      <c r="C11" s="266" t="s">
        <v>347</v>
      </c>
      <c r="D11" s="270" t="s">
        <v>346</v>
      </c>
      <c r="E11" s="68" t="s">
        <v>293</v>
      </c>
    </row>
    <row r="12" spans="1:5" ht="18.600000000000001" customHeight="1">
      <c r="A12" s="57">
        <v>9</v>
      </c>
      <c r="B12" s="57" t="s">
        <v>208</v>
      </c>
      <c r="C12" s="266" t="s">
        <v>348</v>
      </c>
      <c r="D12" s="270" t="s">
        <v>346</v>
      </c>
      <c r="E12" s="68" t="s">
        <v>293</v>
      </c>
    </row>
    <row r="13" spans="1:5" ht="18.600000000000001" customHeight="1">
      <c r="A13" s="57">
        <v>10</v>
      </c>
      <c r="B13" s="57" t="s">
        <v>251</v>
      </c>
      <c r="C13" s="266" t="s">
        <v>44</v>
      </c>
      <c r="D13" s="269"/>
      <c r="E13" s="68" t="s">
        <v>293</v>
      </c>
    </row>
    <row r="14" spans="1:5" ht="18.600000000000001" customHeight="1">
      <c r="A14" s="123">
        <v>11</v>
      </c>
      <c r="B14" s="123" t="s">
        <v>263</v>
      </c>
      <c r="C14" s="267" t="s">
        <v>262</v>
      </c>
      <c r="D14" s="271"/>
      <c r="E14" s="67"/>
    </row>
    <row r="15" spans="1:5" ht="18.600000000000001" customHeight="1"/>
    <row r="16" spans="1:5" ht="18.600000000000001" customHeight="1">
      <c r="C16" s="65" t="s">
        <v>344</v>
      </c>
    </row>
    <row r="17" spans="3:3" ht="18.600000000000001" customHeight="1">
      <c r="C17" s="65" t="s">
        <v>345</v>
      </c>
    </row>
    <row r="18" spans="3:3" ht="18.600000000000001" customHeight="1"/>
    <row r="19" spans="3:3" ht="18.600000000000001" customHeight="1"/>
  </sheetData>
  <mergeCells count="1">
    <mergeCell ref="A1:E1"/>
  </mergeCells>
  <phoneticPr fontId="3"/>
  <printOptions horizontalCentered="1"/>
  <pageMargins left="0.11811023622047245" right="0.11811023622047245" top="0.51181102362204722" bottom="0.15748031496062992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V58"/>
  <sheetViews>
    <sheetView tabSelected="1" topLeftCell="A13" zoomScaleNormal="100" workbookViewId="0">
      <selection activeCell="C51" sqref="C51"/>
    </sheetView>
  </sheetViews>
  <sheetFormatPr defaultColWidth="9" defaultRowHeight="15"/>
  <cols>
    <col min="1" max="1" width="4" style="9" customWidth="1"/>
    <col min="2" max="2" width="10.88671875" style="9" customWidth="1"/>
    <col min="3" max="3" width="5" style="9" customWidth="1"/>
    <col min="4" max="7" width="9" style="9"/>
    <col min="8" max="8" width="9.21875" style="9" bestFit="1" customWidth="1"/>
    <col min="9" max="9" width="9.88671875" style="9" customWidth="1"/>
    <col min="10" max="10" width="16.33203125" style="9" customWidth="1"/>
    <col min="11" max="16384" width="9" style="9"/>
  </cols>
  <sheetData>
    <row r="1" spans="1:10" ht="16.2" customHeight="1">
      <c r="E1" s="69"/>
      <c r="F1" s="70"/>
      <c r="I1" s="318" t="s">
        <v>286</v>
      </c>
      <c r="J1" s="319"/>
    </row>
    <row r="2" spans="1:10" ht="16.2" customHeight="1">
      <c r="A2" s="7" t="s">
        <v>9</v>
      </c>
      <c r="E2" s="70"/>
      <c r="F2" s="70"/>
    </row>
    <row r="3" spans="1:10" ht="16.2" customHeight="1">
      <c r="I3" s="20"/>
      <c r="J3" s="5" t="s">
        <v>10</v>
      </c>
    </row>
    <row r="4" spans="1:10" ht="16.2" customHeight="1">
      <c r="I4" s="20"/>
      <c r="J4" s="5" t="s">
        <v>242</v>
      </c>
    </row>
    <row r="5" spans="1:10" ht="16.2" customHeight="1"/>
    <row r="6" spans="1:10" ht="16.2" customHeight="1">
      <c r="A6" s="322" t="s">
        <v>315</v>
      </c>
      <c r="B6" s="322"/>
      <c r="C6" s="322"/>
      <c r="D6" s="322"/>
      <c r="E6" s="322"/>
      <c r="F6" s="322"/>
      <c r="G6" s="322"/>
      <c r="H6" s="322"/>
      <c r="I6" s="322"/>
      <c r="J6" s="322"/>
    </row>
    <row r="7" spans="1:10" ht="16.2" customHeight="1">
      <c r="A7" s="43"/>
      <c r="B7" s="44"/>
      <c r="C7" s="44"/>
      <c r="D7" s="44"/>
      <c r="E7" s="44"/>
      <c r="F7" s="44"/>
      <c r="G7" s="44"/>
      <c r="H7" s="44"/>
      <c r="I7" s="44"/>
    </row>
    <row r="8" spans="1:10" ht="16.2" customHeight="1">
      <c r="A8" s="7" t="s">
        <v>316</v>
      </c>
    </row>
    <row r="9" spans="1:10" ht="16.2" customHeight="1">
      <c r="A9" s="7" t="s">
        <v>73</v>
      </c>
    </row>
    <row r="10" spans="1:10" ht="16.2" customHeight="1">
      <c r="I10" s="26"/>
    </row>
    <row r="11" spans="1:10" ht="16.2" customHeight="1">
      <c r="A11" s="25" t="s">
        <v>33</v>
      </c>
    </row>
    <row r="12" spans="1:10" ht="16.2" customHeight="1">
      <c r="B12" s="7" t="s">
        <v>16</v>
      </c>
      <c r="C12" s="321" t="s">
        <v>284</v>
      </c>
      <c r="D12" s="321"/>
      <c r="E12" s="321"/>
      <c r="F12" s="321"/>
      <c r="G12" s="321"/>
    </row>
    <row r="13" spans="1:10" ht="16.2" customHeight="1">
      <c r="B13" s="7" t="s">
        <v>17</v>
      </c>
      <c r="C13" s="58" t="s">
        <v>136</v>
      </c>
    </row>
    <row r="14" spans="1:10" ht="16.2" customHeight="1">
      <c r="B14" s="7" t="s">
        <v>11</v>
      </c>
      <c r="C14" s="7" t="s">
        <v>69</v>
      </c>
      <c r="I14" s="46" t="s">
        <v>74</v>
      </c>
      <c r="J14" s="47" t="s">
        <v>243</v>
      </c>
    </row>
    <row r="15" spans="1:10" ht="16.2" customHeight="1">
      <c r="B15" s="4" t="s">
        <v>244</v>
      </c>
      <c r="C15" s="11"/>
      <c r="D15" s="11"/>
      <c r="E15" s="11"/>
      <c r="F15" s="11"/>
      <c r="G15" s="11"/>
      <c r="H15" s="11"/>
      <c r="I15" s="11"/>
      <c r="J15" s="11"/>
    </row>
    <row r="16" spans="1:10" ht="16.2" customHeight="1">
      <c r="B16" s="4" t="s">
        <v>260</v>
      </c>
      <c r="C16" s="11"/>
      <c r="D16" s="11"/>
      <c r="E16" s="11"/>
      <c r="F16" s="11"/>
      <c r="G16" s="11"/>
      <c r="H16" s="11"/>
      <c r="I16" s="11"/>
      <c r="J16" s="11"/>
    </row>
    <row r="17" spans="1:21" ht="16.2" customHeight="1">
      <c r="B17" s="4" t="s">
        <v>264</v>
      </c>
      <c r="C17" s="11"/>
      <c r="D17" s="11"/>
      <c r="E17" s="11"/>
      <c r="F17" s="11"/>
      <c r="G17" s="11"/>
      <c r="H17" s="11"/>
      <c r="I17" s="11"/>
      <c r="J17" s="11"/>
    </row>
    <row r="18" spans="1:21" ht="16.2" customHeight="1">
      <c r="B18" s="4"/>
      <c r="C18" s="11"/>
      <c r="D18" s="11"/>
      <c r="E18" s="11"/>
      <c r="F18" s="11"/>
      <c r="G18" s="11"/>
      <c r="H18" s="11"/>
      <c r="I18" s="11"/>
      <c r="J18" s="11"/>
    </row>
    <row r="19" spans="1:21" ht="16.2" customHeight="1"/>
    <row r="20" spans="1:21" ht="16.2" customHeight="1">
      <c r="A20" s="24" t="s">
        <v>317</v>
      </c>
    </row>
    <row r="21" spans="1:21" ht="16.2" customHeight="1">
      <c r="B21" s="7" t="s">
        <v>14</v>
      </c>
      <c r="C21" s="321" t="s">
        <v>285</v>
      </c>
      <c r="D21" s="321"/>
      <c r="E21" s="321"/>
      <c r="F21" s="321"/>
      <c r="G21" s="321"/>
    </row>
    <row r="22" spans="1:21" ht="16.2" customHeight="1">
      <c r="B22" s="7" t="s">
        <v>15</v>
      </c>
      <c r="C22" s="58" t="s">
        <v>136</v>
      </c>
      <c r="I22" s="31"/>
    </row>
    <row r="23" spans="1:21" ht="16.2" customHeight="1">
      <c r="B23" s="7" t="s">
        <v>12</v>
      </c>
    </row>
    <row r="24" spans="1:21" ht="16.2" customHeight="1">
      <c r="A24" s="145" t="s">
        <v>63</v>
      </c>
      <c r="B24" s="154" t="s">
        <v>64</v>
      </c>
      <c r="C24" s="135" t="s">
        <v>232</v>
      </c>
      <c r="D24" s="136"/>
      <c r="E24" s="136"/>
      <c r="F24" s="136"/>
      <c r="G24" s="136"/>
      <c r="H24" s="137"/>
      <c r="I24" s="138"/>
      <c r="J24" s="139"/>
      <c r="K24" s="13"/>
    </row>
    <row r="25" spans="1:21" ht="16.2" customHeight="1">
      <c r="A25" s="146"/>
      <c r="B25" s="155"/>
      <c r="C25" s="157"/>
      <c r="D25" s="12" t="s">
        <v>258</v>
      </c>
      <c r="F25" s="13"/>
      <c r="G25" s="13"/>
      <c r="H25" s="85"/>
      <c r="I25" s="46"/>
      <c r="J25" s="133">
        <v>5000</v>
      </c>
      <c r="K25" s="13"/>
    </row>
    <row r="26" spans="1:21" ht="16.2" customHeight="1">
      <c r="A26" s="146"/>
      <c r="B26" s="143"/>
      <c r="C26" s="157"/>
      <c r="D26" s="12" t="s">
        <v>197</v>
      </c>
      <c r="F26" s="13"/>
      <c r="G26" s="13"/>
      <c r="H26" s="85"/>
      <c r="I26" s="85" t="s">
        <v>134</v>
      </c>
      <c r="J26" s="133">
        <v>12000</v>
      </c>
      <c r="K26" s="13"/>
    </row>
    <row r="27" spans="1:21" ht="16.2" customHeight="1">
      <c r="A27" s="146"/>
      <c r="B27" s="143"/>
      <c r="C27" s="157"/>
      <c r="D27" s="12" t="s">
        <v>198</v>
      </c>
      <c r="F27" s="13"/>
      <c r="G27" s="13"/>
      <c r="H27" s="13"/>
      <c r="I27" s="85"/>
      <c r="J27" s="133"/>
      <c r="K27" s="13"/>
      <c r="O27" s="7"/>
      <c r="P27" s="11"/>
      <c r="Q27" s="11"/>
      <c r="R27" s="11"/>
      <c r="T27" s="46"/>
      <c r="U27" s="76"/>
    </row>
    <row r="28" spans="1:21" ht="16.2" customHeight="1">
      <c r="A28" s="146"/>
      <c r="B28" s="143"/>
      <c r="C28" s="140"/>
      <c r="D28" s="12" t="s">
        <v>199</v>
      </c>
      <c r="F28" s="13"/>
      <c r="G28" s="13"/>
      <c r="H28" s="159"/>
      <c r="I28" s="46" t="s">
        <v>68</v>
      </c>
      <c r="J28" s="212">
        <v>1430</v>
      </c>
      <c r="K28" s="13"/>
      <c r="O28" s="7"/>
      <c r="P28" s="11"/>
      <c r="Q28" s="11"/>
      <c r="R28" s="11"/>
      <c r="T28" s="46"/>
      <c r="U28" s="76"/>
    </row>
    <row r="29" spans="1:21" ht="16.2" customHeight="1">
      <c r="A29" s="147"/>
      <c r="B29" s="144"/>
      <c r="C29" s="141"/>
      <c r="D29" s="96" t="s">
        <v>200</v>
      </c>
      <c r="F29" s="142"/>
      <c r="G29" s="142"/>
      <c r="H29" s="142"/>
      <c r="I29" s="45" t="s">
        <v>68</v>
      </c>
      <c r="J29" s="134">
        <v>1060</v>
      </c>
      <c r="K29" s="13"/>
      <c r="O29" s="7"/>
      <c r="P29" s="11"/>
      <c r="Q29" s="11"/>
      <c r="R29" s="11"/>
      <c r="T29" s="46"/>
      <c r="U29" s="76"/>
    </row>
    <row r="30" spans="1:21" ht="16.2" customHeight="1">
      <c r="A30" s="148" t="s">
        <v>201</v>
      </c>
      <c r="B30" s="149" t="s">
        <v>252</v>
      </c>
      <c r="C30" s="97" t="s">
        <v>319</v>
      </c>
      <c r="D30" s="131"/>
      <c r="E30" s="131"/>
      <c r="F30" s="131"/>
      <c r="G30" s="131"/>
      <c r="H30" s="131"/>
      <c r="I30" s="131"/>
      <c r="J30" s="150"/>
      <c r="K30" s="13"/>
      <c r="O30" s="7"/>
      <c r="P30" s="11"/>
      <c r="Q30" s="11"/>
      <c r="R30" s="11"/>
    </row>
    <row r="31" spans="1:21" ht="16.2" customHeight="1">
      <c r="A31" s="148" t="s">
        <v>202</v>
      </c>
      <c r="B31" s="149" t="s">
        <v>252</v>
      </c>
      <c r="C31" s="140" t="s">
        <v>38</v>
      </c>
      <c r="D31" s="142"/>
      <c r="E31" s="13"/>
      <c r="F31" s="142"/>
      <c r="G31" s="142"/>
      <c r="H31" s="153"/>
      <c r="I31" s="45"/>
      <c r="J31" s="134"/>
      <c r="K31" s="13"/>
    </row>
    <row r="32" spans="1:21" ht="16.2" customHeight="1">
      <c r="A32" s="148" t="s">
        <v>45</v>
      </c>
      <c r="B32" s="149" t="s">
        <v>65</v>
      </c>
      <c r="C32" s="98" t="s">
        <v>66</v>
      </c>
      <c r="D32" s="131"/>
      <c r="E32" s="131"/>
      <c r="F32" s="131"/>
      <c r="G32" s="131"/>
      <c r="H32" s="131"/>
      <c r="I32" s="131"/>
      <c r="J32" s="150"/>
      <c r="K32" s="13"/>
    </row>
    <row r="33" spans="1:22" ht="16.2" customHeight="1">
      <c r="A33" s="148" t="s">
        <v>13</v>
      </c>
      <c r="B33" s="130" t="s">
        <v>64</v>
      </c>
      <c r="C33" s="98" t="s">
        <v>287</v>
      </c>
      <c r="D33" s="131"/>
      <c r="E33" s="131"/>
      <c r="F33" s="131"/>
      <c r="G33" s="131"/>
      <c r="H33" s="151"/>
      <c r="I33" s="98"/>
      <c r="J33" s="150"/>
      <c r="K33" s="13"/>
    </row>
    <row r="34" spans="1:22" ht="16.2" customHeight="1">
      <c r="A34" s="148" t="s">
        <v>203</v>
      </c>
      <c r="B34" s="130" t="s">
        <v>135</v>
      </c>
      <c r="C34" s="152" t="s">
        <v>261</v>
      </c>
      <c r="D34" s="131"/>
      <c r="E34" s="131"/>
      <c r="F34" s="131"/>
      <c r="G34" s="131"/>
      <c r="H34" s="100"/>
      <c r="I34" s="131"/>
      <c r="J34" s="132"/>
      <c r="K34" s="13"/>
    </row>
    <row r="35" spans="1:22" ht="12" customHeight="1">
      <c r="A35" s="43"/>
      <c r="B35" s="75"/>
      <c r="C35" s="85" t="s">
        <v>18</v>
      </c>
      <c r="D35" s="323" t="s">
        <v>253</v>
      </c>
      <c r="E35" s="323"/>
      <c r="F35" s="323"/>
      <c r="G35" s="323"/>
      <c r="H35" s="323"/>
      <c r="I35" s="323"/>
      <c r="J35" s="323"/>
    </row>
    <row r="36" spans="1:22" ht="12" customHeight="1">
      <c r="B36" s="10"/>
      <c r="C36" s="85" t="s">
        <v>18</v>
      </c>
      <c r="D36" s="320" t="s">
        <v>288</v>
      </c>
      <c r="E36" s="320"/>
      <c r="F36" s="320"/>
      <c r="G36" s="320"/>
      <c r="H36" s="320"/>
      <c r="I36" s="320"/>
      <c r="J36" s="320"/>
    </row>
    <row r="37" spans="1:22" ht="12" customHeight="1">
      <c r="C37" s="13"/>
      <c r="D37" s="28" t="s">
        <v>43</v>
      </c>
      <c r="E37" s="126"/>
      <c r="F37" s="126"/>
      <c r="G37" s="126"/>
      <c r="H37" s="126"/>
      <c r="I37" s="126"/>
      <c r="J37" s="13"/>
    </row>
    <row r="38" spans="1:22" ht="12" customHeight="1">
      <c r="A38" s="43"/>
      <c r="B38" s="75"/>
      <c r="C38" s="85" t="s">
        <v>18</v>
      </c>
      <c r="D38" s="12" t="s">
        <v>318</v>
      </c>
      <c r="E38" s="13"/>
      <c r="F38" s="13"/>
      <c r="G38" s="13"/>
      <c r="H38" s="46"/>
      <c r="I38" s="13"/>
      <c r="J38" s="156"/>
    </row>
    <row r="39" spans="1:22" ht="12" customHeight="1">
      <c r="A39" s="43"/>
      <c r="B39" s="75"/>
      <c r="C39" s="85" t="s">
        <v>18</v>
      </c>
      <c r="D39" s="12" t="s">
        <v>289</v>
      </c>
      <c r="E39" s="13"/>
      <c r="F39" s="13"/>
      <c r="G39" s="13"/>
      <c r="H39" s="46"/>
      <c r="I39" s="13"/>
      <c r="J39" s="156"/>
    </row>
    <row r="40" spans="1:22" ht="12" customHeight="1">
      <c r="B40" s="10"/>
      <c r="C40" s="85"/>
      <c r="D40" s="12" t="s">
        <v>233</v>
      </c>
      <c r="E40" s="13"/>
      <c r="F40" s="13"/>
      <c r="G40" s="13"/>
      <c r="H40" s="13"/>
      <c r="I40" s="13"/>
      <c r="J40" s="85"/>
    </row>
    <row r="41" spans="1:22" ht="16.2" customHeight="1" thickBot="1">
      <c r="B41" s="10"/>
      <c r="C41" s="85"/>
      <c r="D41" s="320"/>
      <c r="E41" s="320"/>
      <c r="F41" s="320"/>
      <c r="G41" s="320"/>
      <c r="H41" s="320"/>
      <c r="I41" s="320"/>
      <c r="J41" s="320"/>
    </row>
    <row r="42" spans="1:22" ht="16.2" customHeight="1">
      <c r="B42" s="205"/>
      <c r="C42" s="207" t="s">
        <v>290</v>
      </c>
      <c r="D42" s="158"/>
      <c r="E42" s="199"/>
      <c r="F42" s="199"/>
      <c r="G42" s="199"/>
      <c r="H42" s="199"/>
      <c r="I42" s="199"/>
      <c r="J42" s="200"/>
    </row>
    <row r="43" spans="1:22" ht="16.2" customHeight="1">
      <c r="B43" s="204"/>
      <c r="C43" s="208" t="s">
        <v>254</v>
      </c>
      <c r="D43" s="159" t="s">
        <v>255</v>
      </c>
      <c r="E43" s="13"/>
      <c r="F43" s="13"/>
      <c r="G43" s="13"/>
      <c r="H43" s="13"/>
      <c r="I43" s="13"/>
      <c r="J43" s="201"/>
    </row>
    <row r="44" spans="1:22" ht="16.2" customHeight="1">
      <c r="B44" s="204"/>
      <c r="C44" s="208" t="s">
        <v>254</v>
      </c>
      <c r="D44" s="159" t="s">
        <v>204</v>
      </c>
      <c r="E44" s="13"/>
      <c r="F44" s="13"/>
      <c r="G44" s="13"/>
      <c r="H44" s="13"/>
      <c r="I44" s="13"/>
      <c r="J44" s="201"/>
    </row>
    <row r="45" spans="1:22" ht="16.2" customHeight="1" thickBot="1">
      <c r="B45" s="206"/>
      <c r="C45" s="209" t="s">
        <v>254</v>
      </c>
      <c r="D45" s="160" t="s">
        <v>228</v>
      </c>
      <c r="E45" s="64"/>
      <c r="F45" s="64"/>
      <c r="G45" s="64"/>
      <c r="H45" s="64"/>
      <c r="I45" s="64"/>
      <c r="J45" s="202"/>
      <c r="K45" s="204"/>
    </row>
    <row r="46" spans="1:22" ht="16.2" customHeight="1">
      <c r="B46" s="8"/>
      <c r="D46" s="61" t="s">
        <v>256</v>
      </c>
      <c r="E46" s="159"/>
      <c r="F46" s="159"/>
      <c r="G46" s="159"/>
      <c r="H46" s="159"/>
      <c r="I46" s="159"/>
      <c r="J46" s="159"/>
    </row>
    <row r="47" spans="1:22" ht="16.2" customHeight="1">
      <c r="E47" s="159"/>
      <c r="F47" s="159"/>
      <c r="G47" s="159"/>
      <c r="H47" s="159"/>
      <c r="I47" s="159"/>
      <c r="J47" s="203"/>
      <c r="M47" s="129"/>
      <c r="N47" s="61"/>
      <c r="O47" s="259"/>
      <c r="P47" s="259"/>
      <c r="Q47" s="259"/>
      <c r="R47" s="259"/>
      <c r="S47" s="259"/>
      <c r="T47" s="63"/>
    </row>
    <row r="48" spans="1:22" ht="8.4" customHeight="1" thickBot="1">
      <c r="B48" s="59"/>
      <c r="C48" s="60"/>
      <c r="D48" s="61"/>
      <c r="E48" s="62"/>
      <c r="F48" s="62"/>
      <c r="G48" s="62"/>
      <c r="H48" s="62"/>
      <c r="I48" s="62"/>
      <c r="J48" s="63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20.399999999999999" customHeight="1">
      <c r="B49" s="315" t="s">
        <v>326</v>
      </c>
      <c r="C49" s="311" t="s">
        <v>339</v>
      </c>
      <c r="D49" s="311"/>
      <c r="E49" s="311"/>
      <c r="F49" s="311"/>
      <c r="G49" s="311"/>
      <c r="H49" s="311"/>
      <c r="I49" s="311"/>
      <c r="J49" s="312"/>
      <c r="N49" s="260"/>
      <c r="O49"/>
      <c r="P49"/>
      <c r="Q49"/>
      <c r="R49"/>
      <c r="S49"/>
      <c r="T49"/>
      <c r="U49"/>
      <c r="V49"/>
    </row>
    <row r="50" spans="1:22" ht="20.399999999999999" customHeight="1" thickBot="1">
      <c r="B50" s="316"/>
      <c r="C50" s="313" t="s">
        <v>342</v>
      </c>
      <c r="D50" s="313"/>
      <c r="E50" s="313"/>
      <c r="F50" s="313"/>
      <c r="G50" s="313"/>
      <c r="H50" s="313"/>
      <c r="I50" s="313"/>
      <c r="J50" s="314"/>
      <c r="N50" s="7"/>
      <c r="O50" s="7"/>
      <c r="P50" s="7"/>
      <c r="Q50" s="7"/>
      <c r="R50" s="7"/>
      <c r="S50" s="7"/>
      <c r="T50" s="7"/>
      <c r="U50" s="7"/>
      <c r="V50" s="7"/>
    </row>
    <row r="51" spans="1:22" ht="12" customHeight="1"/>
    <row r="52" spans="1:22" s="13" customFormat="1" ht="12" customHeight="1">
      <c r="B52" s="317" t="s">
        <v>328</v>
      </c>
      <c r="C52" s="317"/>
      <c r="D52" s="317"/>
      <c r="E52" s="317"/>
      <c r="F52" s="317"/>
      <c r="G52" s="317"/>
      <c r="H52" s="317"/>
      <c r="I52" s="317"/>
      <c r="J52" s="317"/>
    </row>
    <row r="53" spans="1:22" ht="17.399999999999999" customHeight="1">
      <c r="E53" s="9" t="s">
        <v>327</v>
      </c>
    </row>
    <row r="54" spans="1:22" ht="17.399999999999999" customHeight="1"/>
    <row r="55" spans="1:22" ht="12" customHeight="1">
      <c r="D55" s="36"/>
    </row>
    <row r="56" spans="1:22" ht="15" customHeight="1"/>
    <row r="57" spans="1:22" ht="15" customHeight="1">
      <c r="A57" s="27"/>
    </row>
    <row r="58" spans="1:22" ht="13.5" customHeight="1">
      <c r="A58" s="27"/>
      <c r="B58" s="2"/>
      <c r="C58" s="7"/>
    </row>
  </sheetData>
  <mergeCells count="11">
    <mergeCell ref="C49:J49"/>
    <mergeCell ref="C50:J50"/>
    <mergeCell ref="B49:B50"/>
    <mergeCell ref="B52:J52"/>
    <mergeCell ref="I1:J1"/>
    <mergeCell ref="D41:J41"/>
    <mergeCell ref="C12:G12"/>
    <mergeCell ref="C21:G21"/>
    <mergeCell ref="A6:J6"/>
    <mergeCell ref="D35:J35"/>
    <mergeCell ref="D36:J36"/>
  </mergeCells>
  <phoneticPr fontId="3"/>
  <printOptions horizontalCentered="1"/>
  <pageMargins left="0.78740157480314965" right="0.11811023622047245" top="0.51181102362204722" bottom="0.15748031496062992" header="0.31496062992125984" footer="0.31496062992125984"/>
  <pageSetup paperSize="9" scale="9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2"/>
  <sheetViews>
    <sheetView topLeftCell="A28" workbookViewId="0">
      <selection activeCell="B36" sqref="B36"/>
    </sheetView>
  </sheetViews>
  <sheetFormatPr defaultColWidth="9" defaultRowHeight="13.2"/>
  <cols>
    <col min="1" max="1" width="3.44140625" style="2" customWidth="1"/>
    <col min="2" max="2" width="2.88671875" style="2" customWidth="1"/>
    <col min="3" max="9" width="9" style="2"/>
    <col min="10" max="10" width="8" style="2" customWidth="1"/>
    <col min="11" max="11" width="17.6640625" style="2" customWidth="1"/>
    <col min="12" max="16384" width="9" style="2"/>
  </cols>
  <sheetData>
    <row r="1" spans="1:15" ht="12" customHeight="1">
      <c r="B1" s="324" t="s">
        <v>62</v>
      </c>
      <c r="C1" s="324"/>
      <c r="D1" s="324"/>
      <c r="E1" s="324"/>
      <c r="F1" s="324"/>
      <c r="G1" s="324"/>
      <c r="H1" s="324"/>
      <c r="I1" s="324"/>
      <c r="J1" s="324"/>
      <c r="K1" s="324"/>
    </row>
    <row r="2" spans="1:15" ht="12" customHeight="1"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2" customHeight="1">
      <c r="A3" s="2" t="s">
        <v>225</v>
      </c>
    </row>
    <row r="4" spans="1:15" ht="12" customHeight="1"/>
    <row r="5" spans="1:15" ht="12" customHeight="1">
      <c r="B5" s="2" t="s">
        <v>265</v>
      </c>
    </row>
    <row r="6" spans="1:15" ht="12" customHeight="1"/>
    <row r="7" spans="1:15" ht="12" customHeight="1">
      <c r="B7" s="2" t="s">
        <v>234</v>
      </c>
    </row>
    <row r="8" spans="1:15" ht="12" customHeight="1">
      <c r="C8" s="211" t="s">
        <v>297</v>
      </c>
    </row>
    <row r="9" spans="1:15" ht="12" customHeight="1"/>
    <row r="10" spans="1:15" ht="12" customHeight="1">
      <c r="B10" s="2" t="s">
        <v>235</v>
      </c>
    </row>
    <row r="11" spans="1:15" ht="12" customHeight="1">
      <c r="C11" s="2" t="s">
        <v>266</v>
      </c>
    </row>
    <row r="12" spans="1:15" ht="12" customHeight="1"/>
    <row r="13" spans="1:15" ht="12" customHeight="1">
      <c r="B13" s="2" t="s">
        <v>332</v>
      </c>
    </row>
    <row r="14" spans="1:15" ht="12" customHeight="1"/>
    <row r="15" spans="1:15" ht="12" customHeight="1">
      <c r="B15" s="2" t="s">
        <v>236</v>
      </c>
    </row>
    <row r="16" spans="1:15" ht="12" customHeight="1">
      <c r="C16" s="2" t="s">
        <v>270</v>
      </c>
      <c r="O16" s="12"/>
    </row>
    <row r="17" spans="1:11">
      <c r="C17" s="211" t="s">
        <v>329</v>
      </c>
    </row>
    <row r="18" spans="1:11" ht="12" customHeight="1">
      <c r="C18" s="2" t="s">
        <v>330</v>
      </c>
    </row>
    <row r="19" spans="1:11" ht="12" customHeight="1">
      <c r="C19" s="2" t="s">
        <v>245</v>
      </c>
    </row>
    <row r="20" spans="1:11" ht="12" customHeight="1"/>
    <row r="21" spans="1:11" ht="12" customHeight="1">
      <c r="B21" s="2" t="s">
        <v>267</v>
      </c>
    </row>
    <row r="22" spans="1:11" ht="12" customHeight="1"/>
    <row r="23" spans="1:11" ht="12" customHeight="1">
      <c r="B23" s="193" t="s">
        <v>271</v>
      </c>
    </row>
    <row r="24" spans="1:11" ht="12" customHeight="1">
      <c r="C24" s="2" t="s">
        <v>257</v>
      </c>
      <c r="I24" s="77"/>
    </row>
    <row r="25" spans="1:11" ht="12" customHeight="1">
      <c r="C25" s="2" t="s">
        <v>226</v>
      </c>
    </row>
    <row r="26" spans="1:11" ht="12" customHeight="1">
      <c r="C26" s="2" t="s">
        <v>227</v>
      </c>
    </row>
    <row r="27" spans="1:11" ht="12" customHeight="1"/>
    <row r="28" spans="1:11" ht="12" customHeight="1">
      <c r="A28" s="2" t="s">
        <v>246</v>
      </c>
    </row>
    <row r="29" spans="1:11" ht="12" customHeight="1"/>
    <row r="30" spans="1:11" ht="12" customHeight="1">
      <c r="B30" s="2" t="s">
        <v>259</v>
      </c>
    </row>
    <row r="31" spans="1:11" ht="12" customHeight="1">
      <c r="B31" s="335" t="s">
        <v>331</v>
      </c>
      <c r="C31" s="335"/>
      <c r="D31" s="335"/>
      <c r="E31" s="335"/>
      <c r="F31" s="335"/>
      <c r="G31" s="335"/>
      <c r="H31" s="335"/>
      <c r="I31" s="335"/>
      <c r="J31" s="335"/>
      <c r="K31" s="335"/>
    </row>
    <row r="32" spans="1:11" ht="12" customHeight="1">
      <c r="B32" s="2" t="s">
        <v>337</v>
      </c>
      <c r="C32" s="261"/>
      <c r="D32" s="261"/>
      <c r="E32" s="261"/>
      <c r="F32" s="261"/>
      <c r="G32" s="261"/>
      <c r="H32" s="261"/>
      <c r="I32" s="261"/>
      <c r="J32" s="261"/>
      <c r="K32" s="261"/>
    </row>
    <row r="33" spans="1:3" ht="12" customHeight="1">
      <c r="B33" s="2" t="s">
        <v>341</v>
      </c>
    </row>
    <row r="34" spans="1:3" ht="12" customHeight="1">
      <c r="C34" s="2" t="s">
        <v>333</v>
      </c>
    </row>
    <row r="35" spans="1:3" ht="12" customHeight="1">
      <c r="B35" s="2" t="s">
        <v>351</v>
      </c>
    </row>
    <row r="36" spans="1:3" ht="12" customHeight="1">
      <c r="B36" s="2" t="s">
        <v>340</v>
      </c>
    </row>
    <row r="37" spans="1:3" ht="12" customHeight="1">
      <c r="B37" s="2" t="s">
        <v>303</v>
      </c>
    </row>
    <row r="38" spans="1:3" ht="12" customHeight="1">
      <c r="B38" s="2" t="s">
        <v>349</v>
      </c>
    </row>
    <row r="39" spans="1:3" ht="12" customHeight="1">
      <c r="C39" s="2" t="s">
        <v>350</v>
      </c>
    </row>
    <row r="40" spans="1:3" ht="12" customHeight="1"/>
    <row r="41" spans="1:3" ht="12" customHeight="1">
      <c r="A41" s="2" t="s">
        <v>237</v>
      </c>
    </row>
    <row r="42" spans="1:3" ht="12" customHeight="1"/>
    <row r="43" spans="1:3" ht="12" customHeight="1">
      <c r="B43" s="2" t="s">
        <v>294</v>
      </c>
    </row>
    <row r="44" spans="1:3" ht="12" customHeight="1">
      <c r="C44" s="2" t="s">
        <v>295</v>
      </c>
    </row>
    <row r="45" spans="1:3" ht="12" customHeight="1">
      <c r="C45" s="2" t="s">
        <v>296</v>
      </c>
    </row>
    <row r="46" spans="1:3" ht="12" customHeight="1"/>
    <row r="47" spans="1:3" ht="12" customHeight="1">
      <c r="B47" s="2" t="s">
        <v>334</v>
      </c>
    </row>
    <row r="48" spans="1:3" ht="12" customHeight="1">
      <c r="C48" s="2" t="s">
        <v>335</v>
      </c>
    </row>
    <row r="49" spans="2:8" ht="12" customHeight="1">
      <c r="C49" s="2" t="s">
        <v>336</v>
      </c>
    </row>
    <row r="50" spans="2:8" ht="12" customHeight="1"/>
    <row r="51" spans="2:8" ht="12" customHeight="1">
      <c r="B51" s="2" t="s">
        <v>238</v>
      </c>
    </row>
    <row r="52" spans="2:8" ht="12" customHeight="1"/>
    <row r="53" spans="2:8" ht="12" customHeight="1">
      <c r="B53" s="2" t="s">
        <v>268</v>
      </c>
    </row>
    <row r="54" spans="2:8" ht="12" customHeight="1"/>
    <row r="55" spans="2:8" ht="12" customHeight="1">
      <c r="D55" s="2" t="s">
        <v>89</v>
      </c>
    </row>
    <row r="56" spans="2:8" ht="12" customHeight="1">
      <c r="D56" s="2" t="s">
        <v>88</v>
      </c>
    </row>
    <row r="57" spans="2:8" ht="12" customHeight="1"/>
    <row r="58" spans="2:8" ht="12" customHeight="1">
      <c r="D58" s="325" t="s">
        <v>79</v>
      </c>
      <c r="E58" s="326"/>
      <c r="F58" s="329" t="s">
        <v>80</v>
      </c>
      <c r="G58" s="330"/>
      <c r="H58" s="331" t="s">
        <v>81</v>
      </c>
    </row>
    <row r="59" spans="2:8" ht="12" customHeight="1">
      <c r="D59" s="327"/>
      <c r="E59" s="328"/>
      <c r="F59" s="189" t="s">
        <v>82</v>
      </c>
      <c r="G59" s="189" t="s">
        <v>83</v>
      </c>
      <c r="H59" s="332"/>
    </row>
    <row r="60" spans="2:8" ht="12" customHeight="1">
      <c r="D60" s="190" t="s">
        <v>84</v>
      </c>
      <c r="E60" s="190"/>
      <c r="F60" s="191">
        <v>2000</v>
      </c>
      <c r="G60" s="191">
        <v>1000</v>
      </c>
      <c r="H60" s="191">
        <v>2000</v>
      </c>
    </row>
    <row r="61" spans="2:8" ht="12" customHeight="1">
      <c r="D61" s="333" t="s">
        <v>85</v>
      </c>
      <c r="E61" s="334"/>
      <c r="F61" s="191">
        <v>1000</v>
      </c>
      <c r="G61" s="192" t="s">
        <v>86</v>
      </c>
      <c r="H61" s="191">
        <v>1000</v>
      </c>
    </row>
    <row r="62" spans="2:8" ht="12" customHeight="1">
      <c r="D62" s="190" t="s">
        <v>87</v>
      </c>
      <c r="E62" s="190"/>
      <c r="F62" s="192" t="s">
        <v>86</v>
      </c>
      <c r="G62" s="192" t="s">
        <v>86</v>
      </c>
      <c r="H62" s="192" t="s">
        <v>86</v>
      </c>
    </row>
  </sheetData>
  <mergeCells count="6">
    <mergeCell ref="B1:K1"/>
    <mergeCell ref="D58:E59"/>
    <mergeCell ref="F58:G58"/>
    <mergeCell ref="H58:H59"/>
    <mergeCell ref="D61:E61"/>
    <mergeCell ref="B31:K31"/>
  </mergeCells>
  <phoneticPr fontId="3"/>
  <printOptions horizontalCentered="1" verticalCentered="1"/>
  <pageMargins left="0.39370078740157483" right="0.39370078740157483" top="0.78740157480314965" bottom="0.78740157480314965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8"/>
  <sheetViews>
    <sheetView topLeftCell="A19" workbookViewId="0">
      <selection activeCell="L36" sqref="L36"/>
    </sheetView>
  </sheetViews>
  <sheetFormatPr defaultColWidth="9" defaultRowHeight="13.2"/>
  <cols>
    <col min="1" max="16384" width="9" style="1"/>
  </cols>
  <sheetData>
    <row r="1" spans="2:16" ht="13.8" customHeight="1" thickBot="1">
      <c r="G1" s="217"/>
      <c r="H1" s="340">
        <f>'6.データ入力'!D1</f>
        <v>8</v>
      </c>
      <c r="I1" s="217"/>
    </row>
    <row r="2" spans="2:16" ht="13.8" customHeight="1" thickBot="1">
      <c r="B2" s="338" t="s">
        <v>304</v>
      </c>
      <c r="C2" s="339"/>
      <c r="G2" s="217"/>
      <c r="H2" s="341"/>
      <c r="I2" s="217"/>
    </row>
    <row r="3" spans="2:16" ht="13.2" customHeight="1">
      <c r="C3" s="1" t="s">
        <v>53</v>
      </c>
    </row>
    <row r="7" spans="2:16">
      <c r="E7" s="1" t="s">
        <v>49</v>
      </c>
    </row>
    <row r="10" spans="2:16" ht="13.5" customHeight="1">
      <c r="E10" s="324" t="str">
        <f>IF('6.データ入力'!D3="","",'6.データ入力'!D3)</f>
        <v/>
      </c>
      <c r="F10" s="324"/>
      <c r="G10" s="324"/>
      <c r="H10" s="324"/>
      <c r="I10" s="2"/>
    </row>
    <row r="11" spans="2:16" ht="13.5" customHeight="1">
      <c r="B11" s="32"/>
      <c r="D11" s="16" t="s">
        <v>5</v>
      </c>
      <c r="E11" s="337"/>
      <c r="F11" s="337"/>
      <c r="G11" s="337"/>
      <c r="H11" s="337"/>
      <c r="I11" s="2"/>
    </row>
    <row r="12" spans="2:16">
      <c r="B12" s="183" t="s">
        <v>222</v>
      </c>
      <c r="E12" s="324" t="str">
        <f>IF('6.データ入力'!D4="","",'6.データ入力'!D4)</f>
        <v/>
      </c>
      <c r="F12" s="324"/>
      <c r="G12" s="324"/>
      <c r="H12" s="324"/>
      <c r="N12" s="2"/>
      <c r="O12" s="2"/>
      <c r="P12" s="2"/>
    </row>
    <row r="13" spans="2:16">
      <c r="B13" s="183" t="s">
        <v>220</v>
      </c>
      <c r="D13" s="16" t="s">
        <v>36</v>
      </c>
      <c r="E13" s="337"/>
      <c r="F13" s="337"/>
      <c r="G13" s="337"/>
      <c r="H13" s="337"/>
      <c r="M13" s="2"/>
      <c r="N13" s="2"/>
      <c r="O13" s="2"/>
      <c r="P13" s="2"/>
    </row>
    <row r="14" spans="2:16">
      <c r="B14" s="32"/>
    </row>
    <row r="15" spans="2:16">
      <c r="B15" s="32"/>
      <c r="D15" s="16" t="s">
        <v>1</v>
      </c>
      <c r="E15" s="3" t="str">
        <f>IF('6.データ入力'!D7="","",'6.データ入力'!D7)</f>
        <v/>
      </c>
      <c r="F15" s="16"/>
      <c r="G15" s="16"/>
      <c r="H15" s="16"/>
    </row>
    <row r="19" spans="1:4">
      <c r="A19" s="336">
        <f>'6.データ入力'!D1</f>
        <v>8</v>
      </c>
      <c r="B19" s="336"/>
      <c r="C19" s="1" t="s">
        <v>219</v>
      </c>
    </row>
    <row r="22" spans="1:4">
      <c r="A22" s="15" t="s">
        <v>214</v>
      </c>
      <c r="B22" s="30" t="s">
        <v>221</v>
      </c>
      <c r="C22" s="1" t="s">
        <v>54</v>
      </c>
    </row>
    <row r="24" spans="1:4">
      <c r="A24" s="15" t="s">
        <v>215</v>
      </c>
      <c r="B24" s="30" t="s">
        <v>221</v>
      </c>
      <c r="C24" s="1" t="s">
        <v>67</v>
      </c>
    </row>
    <row r="26" spans="1:4">
      <c r="A26" s="15" t="s">
        <v>216</v>
      </c>
      <c r="B26" s="30" t="s">
        <v>221</v>
      </c>
      <c r="C26" s="1" t="s">
        <v>55</v>
      </c>
    </row>
    <row r="27" spans="1:4">
      <c r="D27" s="1" t="s">
        <v>61</v>
      </c>
    </row>
    <row r="29" spans="1:4">
      <c r="A29" s="15" t="s">
        <v>217</v>
      </c>
      <c r="B29" s="30" t="s">
        <v>221</v>
      </c>
      <c r="C29" s="1" t="s">
        <v>60</v>
      </c>
    </row>
    <row r="31" spans="1:4">
      <c r="A31" s="15" t="s">
        <v>218</v>
      </c>
      <c r="B31" s="30" t="s">
        <v>221</v>
      </c>
      <c r="C31" s="1" t="s">
        <v>50</v>
      </c>
    </row>
    <row r="36" spans="2:9">
      <c r="C36" s="1" t="s">
        <v>59</v>
      </c>
    </row>
    <row r="37" spans="2:9">
      <c r="B37" s="16"/>
      <c r="C37" s="16" t="s">
        <v>291</v>
      </c>
      <c r="D37" s="16"/>
      <c r="E37" s="16"/>
      <c r="F37" s="16"/>
      <c r="G37" s="16"/>
      <c r="H37" s="16"/>
      <c r="I37" s="16"/>
    </row>
    <row r="39" spans="2:9">
      <c r="C39" s="1" t="s">
        <v>51</v>
      </c>
    </row>
    <row r="40" spans="2:9">
      <c r="C40" s="1" t="s">
        <v>52</v>
      </c>
    </row>
    <row r="42" spans="2:9">
      <c r="C42" s="1" t="s">
        <v>305</v>
      </c>
    </row>
    <row r="44" spans="2:9">
      <c r="C44" s="2" t="s">
        <v>306</v>
      </c>
    </row>
    <row r="45" spans="2:9">
      <c r="C45" s="2"/>
      <c r="D45" s="1" t="s">
        <v>308</v>
      </c>
    </row>
    <row r="47" spans="2:9">
      <c r="C47" s="2" t="s">
        <v>307</v>
      </c>
    </row>
    <row r="48" spans="2:9">
      <c r="C48" s="2"/>
      <c r="D48" s="1" t="s">
        <v>309</v>
      </c>
    </row>
  </sheetData>
  <mergeCells count="5">
    <mergeCell ref="A19:B19"/>
    <mergeCell ref="E10:H11"/>
    <mergeCell ref="E12:H13"/>
    <mergeCell ref="B2:C2"/>
    <mergeCell ref="H1:H2"/>
  </mergeCells>
  <phoneticPr fontId="3"/>
  <dataValidations count="1">
    <dataValidation type="list" allowBlank="1" showInputMessage="1" showErrorMessage="1" sqref="B22 B24 B26 B29 B31" xr:uid="{811432FC-0300-47DE-8B87-21B99F42D30E}">
      <formula1>$B$12:$B$13</formula1>
    </dataValidation>
  </dataValidations>
  <printOptions horizontalCentered="1"/>
  <pageMargins left="0.11811023622047245" right="0.11811023622047245" top="0.51181102362204722" bottom="0.15748031496062992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X52"/>
  <sheetViews>
    <sheetView topLeftCell="A10" zoomScale="80" zoomScaleNormal="80" workbookViewId="0">
      <selection activeCell="S35" sqref="S35"/>
    </sheetView>
  </sheetViews>
  <sheetFormatPr defaultColWidth="9" defaultRowHeight="13.2"/>
  <cols>
    <col min="1" max="1" width="6.88671875" style="74" customWidth="1"/>
    <col min="2" max="2" width="9" style="74"/>
    <col min="3" max="3" width="4.77734375" style="74" customWidth="1"/>
    <col min="4" max="5" width="16.109375" style="74" customWidth="1"/>
    <col min="6" max="6" width="30.5546875" style="74" customWidth="1"/>
    <col min="7" max="7" width="14.6640625" style="74" customWidth="1"/>
    <col min="8" max="8" width="6.88671875" style="74" customWidth="1"/>
    <col min="9" max="11" width="5.21875" style="74" customWidth="1"/>
    <col min="12" max="16" width="9" style="74"/>
    <col min="17" max="18" width="15.5546875" style="74" customWidth="1"/>
    <col min="19" max="19" width="22.21875" style="74" customWidth="1"/>
    <col min="20" max="21" width="9" style="74"/>
    <col min="22" max="23" width="5.21875" style="74" customWidth="1"/>
    <col min="24" max="24" width="4.77734375" style="74" customWidth="1"/>
    <col min="25" max="16384" width="9" style="74"/>
  </cols>
  <sheetData>
    <row r="1" spans="1:18" ht="19.2" customHeight="1">
      <c r="A1" s="344" t="s">
        <v>170</v>
      </c>
      <c r="B1" s="344"/>
      <c r="C1" s="344"/>
      <c r="D1" s="101">
        <v>8</v>
      </c>
      <c r="E1" s="221"/>
      <c r="F1" s="173"/>
      <c r="G1" s="345" t="s">
        <v>213</v>
      </c>
      <c r="H1" s="346"/>
      <c r="I1" s="173" t="s">
        <v>212</v>
      </c>
      <c r="J1" s="173"/>
      <c r="K1" s="173"/>
      <c r="N1" s="342" t="s">
        <v>131</v>
      </c>
      <c r="O1" s="185" t="s">
        <v>122</v>
      </c>
      <c r="P1" s="166" t="s">
        <v>241</v>
      </c>
      <c r="Q1" s="166"/>
    </row>
    <row r="2" spans="1:18" ht="19.2" customHeight="1">
      <c r="A2" s="344" t="s">
        <v>121</v>
      </c>
      <c r="B2" s="344"/>
      <c r="C2" s="344"/>
      <c r="D2" s="169">
        <v>46039</v>
      </c>
      <c r="E2" s="173" t="s">
        <v>171</v>
      </c>
      <c r="F2" s="173"/>
      <c r="G2" s="173"/>
      <c r="H2" s="173"/>
      <c r="I2" s="173"/>
      <c r="J2" s="173"/>
      <c r="K2" s="173"/>
      <c r="N2" s="342"/>
      <c r="O2" s="343" t="s">
        <v>132</v>
      </c>
      <c r="P2" s="186" t="s">
        <v>124</v>
      </c>
      <c r="Q2" s="187"/>
    </row>
    <row r="3" spans="1:18" ht="19.2" customHeight="1" thickBot="1">
      <c r="A3" s="344" t="s">
        <v>96</v>
      </c>
      <c r="B3" s="344"/>
      <c r="C3" s="344"/>
      <c r="D3" s="351"/>
      <c r="E3" s="351"/>
      <c r="F3" s="351"/>
      <c r="G3" s="173"/>
      <c r="H3" s="173"/>
      <c r="I3" s="173"/>
      <c r="J3" s="173"/>
      <c r="K3" s="173"/>
      <c r="N3" s="342"/>
      <c r="O3" s="343"/>
      <c r="P3" s="186" t="s">
        <v>125</v>
      </c>
      <c r="Q3" s="187"/>
    </row>
    <row r="4" spans="1:18" ht="19.2" customHeight="1" thickBot="1">
      <c r="A4" s="344" t="s">
        <v>114</v>
      </c>
      <c r="B4" s="344"/>
      <c r="C4" s="344"/>
      <c r="D4" s="101"/>
      <c r="E4" s="173"/>
      <c r="F4" s="173"/>
      <c r="G4" s="173"/>
      <c r="H4" s="347" t="s">
        <v>239</v>
      </c>
      <c r="I4" s="348"/>
      <c r="J4" s="349"/>
      <c r="K4" s="173"/>
      <c r="N4" s="342"/>
      <c r="O4" s="343"/>
      <c r="P4" s="186" t="s">
        <v>127</v>
      </c>
      <c r="Q4" s="187"/>
    </row>
    <row r="5" spans="1:18" ht="19.2" customHeight="1">
      <c r="A5" s="344" t="s">
        <v>130</v>
      </c>
      <c r="B5" s="344"/>
      <c r="C5" s="344"/>
      <c r="D5" s="51"/>
      <c r="E5" s="173" t="s">
        <v>172</v>
      </c>
      <c r="F5" s="173"/>
      <c r="G5" s="173"/>
      <c r="H5" s="173"/>
      <c r="I5" s="173"/>
      <c r="J5" s="173"/>
      <c r="K5" s="173"/>
      <c r="N5" s="342"/>
      <c r="O5" s="343"/>
      <c r="P5" s="186" t="s">
        <v>128</v>
      </c>
      <c r="Q5" s="187"/>
    </row>
    <row r="6" spans="1:18" ht="19.2" customHeight="1">
      <c r="A6" s="344" t="s">
        <v>117</v>
      </c>
      <c r="B6" s="344"/>
      <c r="C6" s="344"/>
      <c r="D6" s="352"/>
      <c r="E6" s="353"/>
      <c r="F6" s="354"/>
      <c r="G6" s="173"/>
      <c r="H6" s="174"/>
      <c r="I6" s="373" t="str">
        <f>"R"&amp;D1</f>
        <v>R8</v>
      </c>
      <c r="J6" s="374"/>
      <c r="K6" s="375"/>
    </row>
    <row r="7" spans="1:18" ht="19.2" customHeight="1">
      <c r="A7" s="344" t="s">
        <v>123</v>
      </c>
      <c r="B7" s="344"/>
      <c r="C7" s="344"/>
      <c r="D7" s="51"/>
      <c r="E7" s="173" t="s">
        <v>173</v>
      </c>
      <c r="F7" s="173"/>
      <c r="G7" s="173"/>
      <c r="H7" s="173"/>
      <c r="I7" s="376"/>
      <c r="J7" s="377"/>
      <c r="K7" s="378"/>
    </row>
    <row r="8" spans="1:18" ht="19.2" customHeight="1">
      <c r="A8" s="355" t="s">
        <v>343</v>
      </c>
      <c r="B8" s="356"/>
      <c r="C8" s="357"/>
      <c r="D8" s="358"/>
      <c r="E8" s="359"/>
      <c r="F8" s="262"/>
      <c r="G8" s="255" t="s">
        <v>324</v>
      </c>
      <c r="H8" s="173"/>
      <c r="I8" s="254"/>
      <c r="J8" s="254"/>
      <c r="K8" s="254"/>
      <c r="N8" s="74" t="s">
        <v>269</v>
      </c>
    </row>
    <row r="9" spans="1:18" ht="19.2" customHeight="1">
      <c r="A9" s="350" t="s">
        <v>115</v>
      </c>
      <c r="B9" s="350"/>
      <c r="C9" s="350"/>
      <c r="D9" s="53"/>
      <c r="E9" s="213" t="str">
        <f>IF(D9="","←大会運営委員が記入されていません","")</f>
        <v>←大会運営委員が記入されていません</v>
      </c>
      <c r="F9" s="173"/>
      <c r="G9" s="173"/>
      <c r="H9" s="173"/>
      <c r="I9" s="173"/>
      <c r="J9" s="173"/>
      <c r="K9" s="173"/>
      <c r="N9" s="188" t="s">
        <v>175</v>
      </c>
      <c r="O9" s="168" t="s">
        <v>158</v>
      </c>
      <c r="P9" s="175">
        <v>1430</v>
      </c>
      <c r="Q9" s="175">
        <v>1060</v>
      </c>
      <c r="R9" s="222"/>
    </row>
    <row r="10" spans="1:18" ht="19.2" customHeight="1">
      <c r="A10" s="360" t="s">
        <v>146</v>
      </c>
      <c r="B10" s="361"/>
      <c r="C10" s="170" t="s">
        <v>92</v>
      </c>
      <c r="D10" s="166" t="s">
        <v>145</v>
      </c>
      <c r="E10" s="186"/>
      <c r="F10" s="223">
        <f>IF(C10="〇",5000,0)</f>
        <v>5000</v>
      </c>
      <c r="G10" s="173"/>
      <c r="H10" s="197" t="s">
        <v>240</v>
      </c>
      <c r="I10" s="173"/>
      <c r="J10" s="173"/>
      <c r="K10" s="173"/>
      <c r="N10" s="188" t="s">
        <v>176</v>
      </c>
      <c r="O10" s="168" t="s">
        <v>159</v>
      </c>
      <c r="P10" s="175">
        <v>1310</v>
      </c>
      <c r="Q10" s="175">
        <v>970</v>
      </c>
      <c r="R10" s="222"/>
    </row>
    <row r="11" spans="1:18" ht="19.2" customHeight="1">
      <c r="A11" s="362"/>
      <c r="B11" s="363"/>
      <c r="C11" s="170" t="s">
        <v>92</v>
      </c>
      <c r="D11" s="166" t="s">
        <v>118</v>
      </c>
      <c r="E11" s="186"/>
      <c r="F11" s="223">
        <f>IF(C11="〇",12000,0)</f>
        <v>12000</v>
      </c>
      <c r="G11" s="173"/>
      <c r="H11" s="342" t="s">
        <v>153</v>
      </c>
      <c r="I11" s="342"/>
      <c r="J11" s="342"/>
      <c r="K11" s="342"/>
      <c r="N11" s="188" t="s">
        <v>177</v>
      </c>
      <c r="O11" s="168" t="s">
        <v>160</v>
      </c>
      <c r="P11" s="175">
        <v>1190</v>
      </c>
      <c r="Q11" s="175">
        <v>880</v>
      </c>
      <c r="R11" s="222"/>
    </row>
    <row r="12" spans="1:18" ht="19.2" customHeight="1">
      <c r="A12" s="362"/>
      <c r="B12" s="363"/>
      <c r="C12" s="170" t="s">
        <v>92</v>
      </c>
      <c r="D12" s="166" t="s">
        <v>142</v>
      </c>
      <c r="E12" s="186"/>
      <c r="F12" s="223">
        <f>IF(C12="〇",J12*I52+J13*J52,0)</f>
        <v>0</v>
      </c>
      <c r="G12" s="173"/>
      <c r="H12" s="342" t="s">
        <v>154</v>
      </c>
      <c r="I12" s="342"/>
      <c r="J12" s="367">
        <v>1430</v>
      </c>
      <c r="K12" s="367"/>
      <c r="N12" s="188" t="s">
        <v>178</v>
      </c>
      <c r="O12" s="168" t="s">
        <v>161</v>
      </c>
      <c r="P12" s="175">
        <v>1070</v>
      </c>
      <c r="Q12" s="175">
        <v>800</v>
      </c>
      <c r="R12" s="222"/>
    </row>
    <row r="13" spans="1:18" ht="19.2" customHeight="1">
      <c r="A13" s="362"/>
      <c r="B13" s="363"/>
      <c r="C13" s="170"/>
      <c r="D13" s="167" t="s">
        <v>120</v>
      </c>
      <c r="E13" s="198"/>
      <c r="F13" s="223">
        <f>IF(C13="〇",12000,0)</f>
        <v>0</v>
      </c>
      <c r="G13" s="173"/>
      <c r="H13" s="342" t="s">
        <v>155</v>
      </c>
      <c r="I13" s="342"/>
      <c r="J13" s="368">
        <v>1060</v>
      </c>
      <c r="K13" s="368"/>
      <c r="N13" s="188" t="s">
        <v>179</v>
      </c>
      <c r="O13" s="168" t="s">
        <v>162</v>
      </c>
      <c r="P13" s="175">
        <v>950</v>
      </c>
      <c r="Q13" s="175">
        <v>710</v>
      </c>
      <c r="R13" s="222"/>
    </row>
    <row r="14" spans="1:18" ht="19.2" customHeight="1">
      <c r="A14" s="364"/>
      <c r="B14" s="365"/>
      <c r="C14" s="170"/>
      <c r="D14" s="166" t="s">
        <v>119</v>
      </c>
      <c r="E14" s="186"/>
      <c r="F14" s="223">
        <f>IF(C14="〇",6000,0)</f>
        <v>0</v>
      </c>
      <c r="G14" s="173"/>
      <c r="H14" s="173"/>
      <c r="I14" s="173"/>
      <c r="J14" s="173"/>
      <c r="K14" s="173"/>
      <c r="N14" s="188" t="s">
        <v>180</v>
      </c>
      <c r="O14" s="168" t="s">
        <v>163</v>
      </c>
      <c r="P14" s="175">
        <v>830</v>
      </c>
      <c r="Q14" s="175">
        <v>620</v>
      </c>
      <c r="R14" s="222"/>
    </row>
    <row r="15" spans="1:18" ht="19.2" customHeight="1">
      <c r="A15" s="342" t="s">
        <v>6</v>
      </c>
      <c r="B15" s="342" t="s">
        <v>116</v>
      </c>
      <c r="C15" s="167" t="s">
        <v>91</v>
      </c>
      <c r="D15" s="342" t="s">
        <v>7</v>
      </c>
      <c r="E15" s="371" t="s">
        <v>272</v>
      </c>
      <c r="F15" s="342" t="s">
        <v>8</v>
      </c>
      <c r="G15" s="342" t="s">
        <v>112</v>
      </c>
      <c r="H15" s="342" t="s">
        <v>111</v>
      </c>
      <c r="I15" s="366" t="s">
        <v>320</v>
      </c>
      <c r="J15" s="366"/>
      <c r="K15" s="369" t="s">
        <v>152</v>
      </c>
      <c r="N15" s="188" t="s">
        <v>181</v>
      </c>
      <c r="O15" s="168" t="s">
        <v>164</v>
      </c>
      <c r="P15" s="175">
        <v>720</v>
      </c>
      <c r="Q15" s="175">
        <v>530</v>
      </c>
      <c r="R15" s="222"/>
    </row>
    <row r="16" spans="1:18" ht="19.2" customHeight="1">
      <c r="A16" s="342"/>
      <c r="B16" s="342"/>
      <c r="C16" s="176" t="s">
        <v>92</v>
      </c>
      <c r="D16" s="342"/>
      <c r="E16" s="372"/>
      <c r="F16" s="342"/>
      <c r="G16" s="342"/>
      <c r="H16" s="342"/>
      <c r="I16" s="177" t="s">
        <v>100</v>
      </c>
      <c r="J16" s="177" t="s">
        <v>101</v>
      </c>
      <c r="K16" s="370"/>
      <c r="N16" s="188" t="s">
        <v>182</v>
      </c>
      <c r="O16" s="168" t="s">
        <v>165</v>
      </c>
      <c r="P16" s="175">
        <v>600</v>
      </c>
      <c r="Q16" s="175">
        <v>440</v>
      </c>
      <c r="R16" s="222"/>
    </row>
    <row r="17" spans="1:24" ht="19.2" customHeight="1">
      <c r="A17" s="171">
        <v>30</v>
      </c>
      <c r="B17" s="171" t="s">
        <v>125</v>
      </c>
      <c r="C17" s="170"/>
      <c r="D17" s="172"/>
      <c r="E17" s="250"/>
      <c r="F17" s="172"/>
      <c r="G17" s="224"/>
      <c r="H17" s="171"/>
      <c r="I17" s="170"/>
      <c r="J17" s="170"/>
      <c r="K17" s="170"/>
      <c r="N17" s="188" t="s">
        <v>183</v>
      </c>
      <c r="O17" s="168" t="s">
        <v>166</v>
      </c>
      <c r="P17" s="175">
        <v>480</v>
      </c>
      <c r="Q17" s="175">
        <v>350</v>
      </c>
      <c r="R17" s="222"/>
    </row>
    <row r="18" spans="1:24" ht="19.2" customHeight="1">
      <c r="A18" s="171">
        <v>31</v>
      </c>
      <c r="B18" s="171" t="s">
        <v>126</v>
      </c>
      <c r="C18" s="170"/>
      <c r="D18" s="172"/>
      <c r="E18" s="250"/>
      <c r="F18" s="172"/>
      <c r="G18" s="224"/>
      <c r="H18" s="171"/>
      <c r="I18" s="170"/>
      <c r="J18" s="170"/>
      <c r="K18" s="170"/>
      <c r="N18" s="188" t="s">
        <v>184</v>
      </c>
      <c r="O18" s="168" t="s">
        <v>167</v>
      </c>
      <c r="P18" s="175">
        <v>360</v>
      </c>
      <c r="Q18" s="175">
        <v>270</v>
      </c>
      <c r="R18" s="222"/>
    </row>
    <row r="19" spans="1:24" ht="19.2" customHeight="1">
      <c r="A19" s="171">
        <v>32</v>
      </c>
      <c r="B19" s="171" t="s">
        <v>126</v>
      </c>
      <c r="C19" s="170"/>
      <c r="D19" s="172"/>
      <c r="E19" s="250"/>
      <c r="F19" s="172"/>
      <c r="G19" s="224"/>
      <c r="H19" s="171"/>
      <c r="I19" s="170"/>
      <c r="J19" s="170"/>
      <c r="K19" s="170"/>
      <c r="N19" s="188" t="s">
        <v>185</v>
      </c>
      <c r="O19" s="168" t="s">
        <v>168</v>
      </c>
      <c r="P19" s="175">
        <v>240</v>
      </c>
      <c r="Q19" s="175">
        <v>180</v>
      </c>
      <c r="R19" s="222"/>
    </row>
    <row r="20" spans="1:24" ht="19.2" customHeight="1">
      <c r="A20" s="171">
        <v>10</v>
      </c>
      <c r="B20" s="171" t="s">
        <v>128</v>
      </c>
      <c r="C20" s="170"/>
      <c r="D20" s="172"/>
      <c r="E20" s="250"/>
      <c r="F20" s="172"/>
      <c r="G20" s="224"/>
      <c r="H20" s="171"/>
      <c r="I20" s="170"/>
      <c r="J20" s="170"/>
      <c r="K20" s="170"/>
      <c r="N20" s="188" t="s">
        <v>186</v>
      </c>
      <c r="O20" s="168" t="s">
        <v>169</v>
      </c>
      <c r="P20" s="175">
        <v>120</v>
      </c>
      <c r="Q20" s="175">
        <v>90</v>
      </c>
      <c r="R20" s="222"/>
    </row>
    <row r="21" spans="1:24" ht="19.2" customHeight="1">
      <c r="A21" s="171"/>
      <c r="B21" s="171"/>
      <c r="C21" s="170"/>
      <c r="D21" s="172"/>
      <c r="E21" s="250"/>
      <c r="F21" s="172"/>
      <c r="G21" s="224"/>
      <c r="H21" s="171"/>
      <c r="I21" s="170"/>
      <c r="J21" s="170"/>
      <c r="K21" s="170"/>
    </row>
    <row r="22" spans="1:24" ht="19.2" customHeight="1">
      <c r="A22" s="171"/>
      <c r="B22" s="171"/>
      <c r="C22" s="170"/>
      <c r="D22" s="172"/>
      <c r="E22" s="250"/>
      <c r="F22" s="172"/>
      <c r="G22" s="224"/>
      <c r="H22" s="171"/>
      <c r="I22" s="170"/>
      <c r="J22" s="170"/>
      <c r="K22" s="170"/>
      <c r="N22" s="215" t="s">
        <v>322</v>
      </c>
      <c r="O22" s="215"/>
      <c r="P22" s="215"/>
      <c r="Q22" s="215"/>
      <c r="R22" s="215"/>
    </row>
    <row r="23" spans="1:24" ht="19.2" customHeight="1">
      <c r="A23" s="171"/>
      <c r="B23" s="171"/>
      <c r="C23" s="170"/>
      <c r="D23" s="172"/>
      <c r="E23" s="250"/>
      <c r="F23" s="172"/>
      <c r="G23" s="224"/>
      <c r="H23" s="171"/>
      <c r="I23" s="170"/>
      <c r="J23" s="170"/>
      <c r="K23" s="170"/>
      <c r="M23" s="173"/>
      <c r="N23" s="342" t="s">
        <v>6</v>
      </c>
      <c r="O23" s="342" t="s">
        <v>116</v>
      </c>
      <c r="P23" s="216" t="s">
        <v>91</v>
      </c>
      <c r="Q23" s="342" t="s">
        <v>7</v>
      </c>
      <c r="R23" s="379" t="s">
        <v>272</v>
      </c>
      <c r="S23" s="342" t="s">
        <v>8</v>
      </c>
      <c r="T23" s="342" t="s">
        <v>112</v>
      </c>
      <c r="U23" s="342" t="s">
        <v>94</v>
      </c>
      <c r="V23" s="342" t="s">
        <v>113</v>
      </c>
      <c r="W23" s="342"/>
      <c r="X23" s="369" t="s">
        <v>152</v>
      </c>
    </row>
    <row r="24" spans="1:24" ht="19.2" customHeight="1">
      <c r="A24" s="171"/>
      <c r="B24" s="171"/>
      <c r="C24" s="170"/>
      <c r="D24" s="172"/>
      <c r="E24" s="250"/>
      <c r="F24" s="172"/>
      <c r="G24" s="224"/>
      <c r="H24" s="171"/>
      <c r="I24" s="170"/>
      <c r="J24" s="170"/>
      <c r="K24" s="170"/>
      <c r="M24" s="173"/>
      <c r="N24" s="342"/>
      <c r="O24" s="342"/>
      <c r="P24" s="176" t="s">
        <v>92</v>
      </c>
      <c r="Q24" s="342"/>
      <c r="R24" s="380"/>
      <c r="S24" s="342"/>
      <c r="T24" s="342"/>
      <c r="U24" s="342"/>
      <c r="V24" s="177" t="s">
        <v>100</v>
      </c>
      <c r="W24" s="177" t="s">
        <v>101</v>
      </c>
      <c r="X24" s="370"/>
    </row>
    <row r="25" spans="1:24" ht="19.2" customHeight="1">
      <c r="A25" s="171"/>
      <c r="B25" s="171"/>
      <c r="C25" s="170"/>
      <c r="D25" s="172"/>
      <c r="E25" s="250"/>
      <c r="F25" s="172"/>
      <c r="G25" s="224"/>
      <c r="H25" s="171"/>
      <c r="I25" s="170"/>
      <c r="J25" s="170"/>
      <c r="K25" s="170"/>
      <c r="M25" s="173"/>
    </row>
    <row r="26" spans="1:24" ht="19.2" customHeight="1">
      <c r="A26" s="171"/>
      <c r="B26" s="171"/>
      <c r="C26" s="170"/>
      <c r="D26" s="172"/>
      <c r="E26" s="250"/>
      <c r="F26" s="172"/>
      <c r="G26" s="224"/>
      <c r="H26" s="171"/>
      <c r="I26" s="170"/>
      <c r="J26" s="170"/>
      <c r="K26" s="170"/>
      <c r="M26" s="173"/>
    </row>
    <row r="27" spans="1:24" ht="19.2" customHeight="1">
      <c r="A27" s="171"/>
      <c r="B27" s="171"/>
      <c r="C27" s="170"/>
      <c r="D27" s="172"/>
      <c r="E27" s="250"/>
      <c r="F27" s="172"/>
      <c r="G27" s="224"/>
      <c r="H27" s="171"/>
      <c r="I27" s="170"/>
      <c r="J27" s="170"/>
      <c r="K27" s="170"/>
      <c r="M27" s="173"/>
      <c r="N27" s="74" t="s">
        <v>310</v>
      </c>
    </row>
    <row r="28" spans="1:24" ht="19.2" customHeight="1">
      <c r="A28" s="171"/>
      <c r="B28" s="171"/>
      <c r="C28" s="170"/>
      <c r="D28" s="172"/>
      <c r="E28" s="250"/>
      <c r="F28" s="172"/>
      <c r="G28" s="224"/>
      <c r="H28" s="171"/>
      <c r="I28" s="170"/>
      <c r="J28" s="170"/>
      <c r="K28" s="170"/>
      <c r="M28" s="173"/>
      <c r="O28" s="74" t="s">
        <v>314</v>
      </c>
    </row>
    <row r="29" spans="1:24" ht="19.2" customHeight="1">
      <c r="A29" s="171"/>
      <c r="B29" s="171"/>
      <c r="C29" s="170"/>
      <c r="D29" s="172"/>
      <c r="E29" s="250"/>
      <c r="F29" s="172"/>
      <c r="G29" s="224"/>
      <c r="H29" s="171"/>
      <c r="I29" s="170"/>
      <c r="J29" s="170"/>
      <c r="K29" s="170"/>
      <c r="M29" s="173"/>
      <c r="O29" s="74" t="s">
        <v>311</v>
      </c>
    </row>
    <row r="30" spans="1:24" ht="19.2" customHeight="1">
      <c r="A30" s="171"/>
      <c r="B30" s="171"/>
      <c r="C30" s="170"/>
      <c r="D30" s="172"/>
      <c r="E30" s="250"/>
      <c r="F30" s="172"/>
      <c r="G30" s="224"/>
      <c r="H30" s="171"/>
      <c r="I30" s="170"/>
      <c r="J30" s="170"/>
      <c r="K30" s="170"/>
      <c r="M30" s="173"/>
      <c r="O30" s="74" t="s">
        <v>338</v>
      </c>
    </row>
    <row r="31" spans="1:24" ht="19.2" customHeight="1">
      <c r="A31" s="171"/>
      <c r="B31" s="171"/>
      <c r="C31" s="170"/>
      <c r="D31" s="172"/>
      <c r="E31" s="250"/>
      <c r="F31" s="172"/>
      <c r="G31" s="224"/>
      <c r="H31" s="171"/>
      <c r="I31" s="170"/>
      <c r="J31" s="170"/>
      <c r="K31" s="170"/>
      <c r="M31" s="173"/>
    </row>
    <row r="32" spans="1:24" ht="19.2" customHeight="1">
      <c r="A32" s="171"/>
      <c r="B32" s="171"/>
      <c r="C32" s="170"/>
      <c r="D32" s="172"/>
      <c r="E32" s="250"/>
      <c r="F32" s="172"/>
      <c r="G32" s="224"/>
      <c r="H32" s="171"/>
      <c r="I32" s="170"/>
      <c r="J32" s="170"/>
      <c r="K32" s="170"/>
      <c r="M32" s="173"/>
      <c r="N32" s="74" t="s">
        <v>312</v>
      </c>
    </row>
    <row r="33" spans="1:15" ht="19.2" customHeight="1">
      <c r="A33" s="171"/>
      <c r="B33" s="171"/>
      <c r="C33" s="170"/>
      <c r="D33" s="172"/>
      <c r="E33" s="250"/>
      <c r="F33" s="172"/>
      <c r="G33" s="224"/>
      <c r="H33" s="171"/>
      <c r="I33" s="170"/>
      <c r="J33" s="170"/>
      <c r="K33" s="170"/>
      <c r="O33" s="74" t="s">
        <v>313</v>
      </c>
    </row>
    <row r="34" spans="1:15" ht="19.2" customHeight="1">
      <c r="A34" s="171"/>
      <c r="B34" s="171"/>
      <c r="C34" s="170"/>
      <c r="D34" s="172"/>
      <c r="E34" s="250"/>
      <c r="F34" s="172"/>
      <c r="G34" s="224"/>
      <c r="H34" s="171"/>
      <c r="I34" s="170"/>
      <c r="J34" s="170"/>
      <c r="K34" s="170"/>
    </row>
    <row r="35" spans="1:15" ht="19.2" customHeight="1">
      <c r="A35" s="171"/>
      <c r="B35" s="171"/>
      <c r="C35" s="170"/>
      <c r="D35" s="172"/>
      <c r="E35" s="250"/>
      <c r="F35" s="172"/>
      <c r="G35" s="224"/>
      <c r="H35" s="171"/>
      <c r="I35" s="170"/>
      <c r="J35" s="170"/>
      <c r="K35" s="170"/>
    </row>
    <row r="36" spans="1:15" ht="19.2" customHeight="1">
      <c r="A36" s="171"/>
      <c r="B36" s="171"/>
      <c r="C36" s="170"/>
      <c r="D36" s="172"/>
      <c r="E36" s="250"/>
      <c r="F36" s="172"/>
      <c r="G36" s="224"/>
      <c r="H36" s="171"/>
      <c r="I36" s="170"/>
      <c r="J36" s="170"/>
      <c r="K36" s="170"/>
    </row>
    <row r="37" spans="1:15" ht="19.2" customHeight="1">
      <c r="A37" s="171"/>
      <c r="B37" s="171"/>
      <c r="C37" s="170"/>
      <c r="D37" s="172"/>
      <c r="E37" s="250"/>
      <c r="F37" s="172"/>
      <c r="G37" s="224"/>
      <c r="H37" s="171"/>
      <c r="I37" s="170"/>
      <c r="J37" s="170"/>
      <c r="K37" s="170"/>
    </row>
    <row r="38" spans="1:15" ht="19.2" customHeight="1">
      <c r="A38" s="171"/>
      <c r="B38" s="171"/>
      <c r="C38" s="170"/>
      <c r="D38" s="172"/>
      <c r="E38" s="250"/>
      <c r="F38" s="172"/>
      <c r="G38" s="224"/>
      <c r="H38" s="171"/>
      <c r="I38" s="170"/>
      <c r="J38" s="170"/>
      <c r="K38" s="170"/>
    </row>
    <row r="39" spans="1:15" ht="19.2" customHeight="1">
      <c r="A39" s="171"/>
      <c r="B39" s="171"/>
      <c r="C39" s="170"/>
      <c r="D39" s="172"/>
      <c r="E39" s="250"/>
      <c r="F39" s="172"/>
      <c r="G39" s="224"/>
      <c r="H39" s="171"/>
      <c r="I39" s="170"/>
      <c r="J39" s="170"/>
      <c r="K39" s="170"/>
    </row>
    <row r="40" spans="1:15" ht="19.2" customHeight="1">
      <c r="A40" s="171"/>
      <c r="B40" s="171"/>
      <c r="C40" s="170"/>
      <c r="D40" s="172"/>
      <c r="E40" s="250"/>
      <c r="F40" s="172"/>
      <c r="G40" s="224"/>
      <c r="H40" s="171"/>
      <c r="I40" s="170"/>
      <c r="J40" s="170"/>
      <c r="K40" s="170"/>
    </row>
    <row r="41" spans="1:15" ht="19.2" customHeight="1">
      <c r="A41" s="171"/>
      <c r="B41" s="171"/>
      <c r="C41" s="170"/>
      <c r="D41" s="172"/>
      <c r="E41" s="250"/>
      <c r="F41" s="172"/>
      <c r="G41" s="224"/>
      <c r="H41" s="171"/>
      <c r="I41" s="170"/>
      <c r="J41" s="170"/>
      <c r="K41" s="170"/>
    </row>
    <row r="42" spans="1:15" ht="19.2" customHeight="1">
      <c r="A42" s="171"/>
      <c r="B42" s="171"/>
      <c r="C42" s="170"/>
      <c r="D42" s="172"/>
      <c r="E42" s="250"/>
      <c r="F42" s="172"/>
      <c r="G42" s="224"/>
      <c r="H42" s="171"/>
      <c r="I42" s="170"/>
      <c r="J42" s="170"/>
      <c r="K42" s="170"/>
    </row>
    <row r="43" spans="1:15" ht="19.2" customHeight="1">
      <c r="A43" s="171"/>
      <c r="B43" s="171"/>
      <c r="C43" s="170"/>
      <c r="D43" s="172"/>
      <c r="E43" s="250"/>
      <c r="F43" s="172"/>
      <c r="G43" s="224"/>
      <c r="H43" s="171"/>
      <c r="I43" s="170"/>
      <c r="J43" s="170"/>
      <c r="K43" s="170"/>
    </row>
    <row r="44" spans="1:15" ht="19.2" customHeight="1">
      <c r="A44" s="171"/>
      <c r="B44" s="171"/>
      <c r="C44" s="170"/>
      <c r="D44" s="172"/>
      <c r="E44" s="250"/>
      <c r="F44" s="172"/>
      <c r="G44" s="224"/>
      <c r="H44" s="171"/>
      <c r="I44" s="170"/>
      <c r="J44" s="170"/>
      <c r="K44" s="170"/>
    </row>
    <row r="45" spans="1:15" ht="19.2" customHeight="1">
      <c r="A45" s="171"/>
      <c r="B45" s="171"/>
      <c r="C45" s="170"/>
      <c r="D45" s="172"/>
      <c r="E45" s="250"/>
      <c r="F45" s="172"/>
      <c r="G45" s="224"/>
      <c r="H45" s="171"/>
      <c r="I45" s="170"/>
      <c r="J45" s="170"/>
      <c r="K45" s="170"/>
    </row>
    <row r="46" spans="1:15" ht="19.2" customHeight="1">
      <c r="A46" s="171"/>
      <c r="B46" s="171"/>
      <c r="C46" s="170"/>
      <c r="D46" s="172"/>
      <c r="E46" s="250"/>
      <c r="F46" s="172"/>
      <c r="G46" s="224"/>
      <c r="H46" s="171"/>
      <c r="I46" s="170"/>
      <c r="J46" s="170"/>
      <c r="K46" s="170"/>
    </row>
    <row r="47" spans="1:15" ht="19.2" customHeight="1">
      <c r="A47" s="171"/>
      <c r="B47" s="171"/>
      <c r="C47" s="170"/>
      <c r="D47" s="172"/>
      <c r="E47" s="250"/>
      <c r="F47" s="172"/>
      <c r="G47" s="224"/>
      <c r="H47" s="171"/>
      <c r="I47" s="170"/>
      <c r="J47" s="170"/>
      <c r="K47" s="170"/>
    </row>
    <row r="48" spans="1:15" ht="19.2" customHeight="1">
      <c r="A48" s="171"/>
      <c r="B48" s="171"/>
      <c r="C48" s="170"/>
      <c r="D48" s="172"/>
      <c r="E48" s="250"/>
      <c r="F48" s="172"/>
      <c r="G48" s="224"/>
      <c r="H48" s="171"/>
      <c r="I48" s="170"/>
      <c r="J48" s="170"/>
      <c r="K48" s="170"/>
    </row>
    <row r="49" spans="1:11" ht="19.2" customHeight="1">
      <c r="A49" s="171"/>
      <c r="B49" s="171"/>
      <c r="C49" s="170"/>
      <c r="D49" s="172"/>
      <c r="E49" s="250"/>
      <c r="F49" s="172"/>
      <c r="G49" s="224"/>
      <c r="H49" s="171"/>
      <c r="I49" s="170"/>
      <c r="J49" s="170"/>
      <c r="K49" s="170"/>
    </row>
    <row r="50" spans="1:11" ht="19.2" customHeight="1">
      <c r="A50" s="171"/>
      <c r="B50" s="171"/>
      <c r="C50" s="170"/>
      <c r="D50" s="172"/>
      <c r="E50" s="250"/>
      <c r="F50" s="172"/>
      <c r="G50" s="224"/>
      <c r="H50" s="171"/>
      <c r="I50" s="170"/>
      <c r="J50" s="170"/>
      <c r="K50" s="170"/>
    </row>
    <row r="51" spans="1:11" ht="19.2" customHeight="1">
      <c r="A51" s="171"/>
      <c r="B51" s="171"/>
      <c r="C51" s="170"/>
      <c r="D51" s="172"/>
      <c r="E51" s="250"/>
      <c r="F51" s="172"/>
      <c r="G51" s="224"/>
      <c r="H51" s="171"/>
      <c r="I51" s="170"/>
      <c r="J51" s="170"/>
      <c r="K51" s="170"/>
    </row>
    <row r="52" spans="1:11" ht="19.2" customHeight="1">
      <c r="A52" s="173"/>
      <c r="B52" s="173"/>
      <c r="C52" s="173"/>
      <c r="D52" s="178">
        <f>COUNTA(D17:D51)</f>
        <v>0</v>
      </c>
      <c r="E52" s="178"/>
      <c r="F52" s="173"/>
      <c r="G52" s="173"/>
      <c r="H52" s="173"/>
      <c r="I52" s="173">
        <f>COUNTIFS($K$17:$K$51,"〇",I17:I51,"〇")</f>
        <v>0</v>
      </c>
      <c r="J52" s="173">
        <f>COUNTIFS($K$17:$K$51,"〇",J17:J51,"〇")</f>
        <v>0</v>
      </c>
      <c r="K52" s="173">
        <f>COUNTIF(K17:K51,"〇")</f>
        <v>0</v>
      </c>
    </row>
  </sheetData>
  <mergeCells count="41">
    <mergeCell ref="U23:U24"/>
    <mergeCell ref="V23:W23"/>
    <mergeCell ref="X23:X24"/>
    <mergeCell ref="I6:K7"/>
    <mergeCell ref="N23:N24"/>
    <mergeCell ref="O23:O24"/>
    <mergeCell ref="Q23:Q24"/>
    <mergeCell ref="S23:S24"/>
    <mergeCell ref="T23:T24"/>
    <mergeCell ref="R23:R24"/>
    <mergeCell ref="A10:B14"/>
    <mergeCell ref="I15:J15"/>
    <mergeCell ref="B15:B16"/>
    <mergeCell ref="A15:A16"/>
    <mergeCell ref="D15:D16"/>
    <mergeCell ref="F15:F16"/>
    <mergeCell ref="G15:G16"/>
    <mergeCell ref="H15:H16"/>
    <mergeCell ref="J12:K12"/>
    <mergeCell ref="J13:K13"/>
    <mergeCell ref="H11:K11"/>
    <mergeCell ref="K15:K16"/>
    <mergeCell ref="H13:I13"/>
    <mergeCell ref="H12:I12"/>
    <mergeCell ref="E15:E16"/>
    <mergeCell ref="A6:C6"/>
    <mergeCell ref="A7:C7"/>
    <mergeCell ref="A9:C9"/>
    <mergeCell ref="D3:F3"/>
    <mergeCell ref="D6:F6"/>
    <mergeCell ref="A5:C5"/>
    <mergeCell ref="A8:C8"/>
    <mergeCell ref="D8:E8"/>
    <mergeCell ref="N1:N5"/>
    <mergeCell ref="O2:O5"/>
    <mergeCell ref="A1:C1"/>
    <mergeCell ref="A2:C2"/>
    <mergeCell ref="A3:C3"/>
    <mergeCell ref="A4:C4"/>
    <mergeCell ref="G1:H1"/>
    <mergeCell ref="H4:J4"/>
  </mergeCells>
  <phoneticPr fontId="3"/>
  <dataValidations count="4">
    <dataValidation type="list" allowBlank="1" showInputMessage="1" showErrorMessage="1" sqref="C10:C14 C17:C51 I17:K51" xr:uid="{607E6E9B-3591-432B-97B6-E3C47FA90B8C}">
      <formula1>$P$2</formula1>
    </dataValidation>
    <dataValidation type="list" allowBlank="1" showInputMessage="1" showErrorMessage="1" sqref="J12" xr:uid="{F8B381E4-C26C-453A-A165-E0FAD2BA9B9A}">
      <formula1>$P$9:$P$20</formula1>
    </dataValidation>
    <dataValidation type="list" allowBlank="1" showInputMessage="1" showErrorMessage="1" sqref="J13" xr:uid="{6B6F3AC1-5AA8-4914-B37F-1F9427484043}">
      <formula1>$Q$9:$Q$20</formula1>
    </dataValidation>
    <dataValidation type="list" allowBlank="1" showInputMessage="1" showErrorMessage="1" sqref="B17:B51" xr:uid="{300094C5-8302-4B23-99AB-CBD65C079369}">
      <formula1>$P$3:$P$5</formula1>
    </dataValidation>
  </dataValidations>
  <printOptions horizontalCentered="1"/>
  <pageMargins left="0.11811023622047245" right="0.11811023622047245" top="0.51181102362204722" bottom="0.15748031496062992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70"/>
  <sheetViews>
    <sheetView topLeftCell="A10" workbookViewId="0">
      <selection activeCell="BA13" sqref="BA13"/>
    </sheetView>
  </sheetViews>
  <sheetFormatPr defaultColWidth="9" defaultRowHeight="13.2"/>
  <cols>
    <col min="1" max="57" width="1.88671875" style="2" customWidth="1"/>
    <col min="58" max="16384" width="9" style="2"/>
  </cols>
  <sheetData>
    <row r="1" spans="1:47" s="6" customFormat="1" ht="21">
      <c r="A1" s="381"/>
      <c r="B1" s="381"/>
      <c r="L1" s="162"/>
      <c r="M1" s="162"/>
      <c r="N1" s="162"/>
      <c r="O1" s="163" t="s">
        <v>90</v>
      </c>
      <c r="P1" s="382">
        <f>'6.データ入力'!D1</f>
        <v>8</v>
      </c>
      <c r="Q1" s="382"/>
      <c r="R1" s="382"/>
      <c r="S1" s="162" t="s">
        <v>139</v>
      </c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</row>
    <row r="2" spans="1:47" s="6" customFormat="1" ht="6.6" customHeight="1">
      <c r="A2" s="381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</row>
    <row r="3" spans="1:47" s="6" customFormat="1" ht="21">
      <c r="S3" s="403" t="s">
        <v>140</v>
      </c>
      <c r="T3" s="403"/>
      <c r="U3" s="403"/>
      <c r="V3" s="403"/>
      <c r="W3" s="403"/>
      <c r="X3" s="403"/>
      <c r="Y3" s="403"/>
      <c r="Z3" s="403"/>
      <c r="AA3" s="403"/>
      <c r="AB3" s="403"/>
      <c r="AC3" s="403"/>
      <c r="AS3" s="404">
        <f>'6.データ入力'!D1</f>
        <v>8</v>
      </c>
      <c r="AT3" s="405"/>
      <c r="AU3" s="406"/>
    </row>
    <row r="4" spans="1:47" ht="9.6" customHeight="1"/>
    <row r="5" spans="1:47" ht="15" customHeight="1">
      <c r="AI5" s="416">
        <f>IF('6.データ入力'!D2="","令和　　　年　 　 月　　　日",'6.データ入力'!D2)</f>
        <v>46039</v>
      </c>
      <c r="AJ5" s="416"/>
      <c r="AK5" s="416"/>
      <c r="AL5" s="416"/>
      <c r="AM5" s="416"/>
      <c r="AN5" s="416"/>
      <c r="AO5" s="416"/>
      <c r="AP5" s="416"/>
      <c r="AQ5" s="416"/>
      <c r="AR5" s="416"/>
      <c r="AS5" s="416"/>
      <c r="AT5" s="416"/>
      <c r="AU5" s="416"/>
    </row>
    <row r="6" spans="1:47" ht="15" customHeight="1">
      <c r="B6" s="383" t="s">
        <v>0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</row>
    <row r="7" spans="1:47" ht="15" customHeight="1">
      <c r="B7" s="2" t="s">
        <v>4</v>
      </c>
      <c r="E7" s="383" t="str">
        <f>'6.データ入力'!P1</f>
        <v>大木　俊夫</v>
      </c>
      <c r="F7" s="383"/>
      <c r="G7" s="383"/>
      <c r="H7" s="383"/>
      <c r="I7" s="383"/>
      <c r="J7" s="383"/>
      <c r="K7" s="383"/>
      <c r="L7" s="383"/>
      <c r="M7" s="383"/>
      <c r="N7" s="383"/>
      <c r="O7" s="2" t="s">
        <v>2</v>
      </c>
      <c r="AM7" s="217"/>
      <c r="AN7" s="217"/>
      <c r="AO7" s="217"/>
      <c r="AP7" s="217"/>
      <c r="AQ7" s="217"/>
      <c r="AR7" s="69"/>
      <c r="AS7" s="69"/>
      <c r="AT7" s="69"/>
    </row>
    <row r="8" spans="1:47" ht="15" customHeight="1">
      <c r="AI8" s="3"/>
      <c r="AJ8" s="3"/>
      <c r="AK8" s="3"/>
      <c r="AL8" s="3"/>
      <c r="AM8" s="218"/>
      <c r="AN8" s="218"/>
      <c r="AO8" s="218"/>
      <c r="AP8" s="218"/>
      <c r="AQ8" s="218"/>
      <c r="AR8" s="69"/>
      <c r="AS8" s="69"/>
      <c r="AT8" s="69"/>
    </row>
    <row r="9" spans="1:47" ht="22.8" customHeight="1">
      <c r="F9" s="400" t="s">
        <v>96</v>
      </c>
      <c r="G9" s="400"/>
      <c r="H9" s="400"/>
      <c r="I9" s="400"/>
      <c r="J9" s="400"/>
      <c r="K9" s="400"/>
      <c r="L9" s="400"/>
      <c r="M9" s="400"/>
      <c r="N9" s="400"/>
      <c r="O9" s="83"/>
      <c r="P9" s="82" t="str">
        <f>IF('6.データ入力'!D3="","",'6.データ入力'!D3)</f>
        <v/>
      </c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0"/>
      <c r="AP9" s="80"/>
      <c r="AQ9" s="81"/>
    </row>
    <row r="10" spans="1:47" ht="22.8" customHeight="1">
      <c r="F10" s="400" t="s">
        <v>95</v>
      </c>
      <c r="G10" s="400"/>
      <c r="H10" s="400"/>
      <c r="I10" s="400"/>
      <c r="J10" s="400"/>
      <c r="K10" s="400"/>
      <c r="L10" s="400"/>
      <c r="M10" s="400"/>
      <c r="N10" s="400"/>
      <c r="O10" s="83"/>
      <c r="P10" s="82" t="str">
        <f>IF('6.データ入力'!D4="","",'6.データ入力'!D4)</f>
        <v/>
      </c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0"/>
      <c r="AP10" s="80"/>
      <c r="AQ10" s="81"/>
    </row>
    <row r="11" spans="1:47" ht="22.8" customHeight="1">
      <c r="A11" s="77"/>
      <c r="B11" s="77"/>
      <c r="C11" s="77"/>
      <c r="D11" s="77"/>
      <c r="E11" s="77"/>
      <c r="F11" s="401" t="s">
        <v>130</v>
      </c>
      <c r="G11" s="401"/>
      <c r="H11" s="401"/>
      <c r="I11" s="401"/>
      <c r="J11" s="401"/>
      <c r="K11" s="401"/>
      <c r="L11" s="401"/>
      <c r="M11" s="401"/>
      <c r="N11" s="401"/>
      <c r="O11" s="83"/>
      <c r="P11" s="84" t="s">
        <v>138</v>
      </c>
      <c r="Q11" s="84"/>
      <c r="R11" s="82" t="str">
        <f>IF('6.データ入力'!D5="","",'6.データ入力'!D5)</f>
        <v/>
      </c>
      <c r="S11" s="82"/>
      <c r="T11" s="82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4"/>
      <c r="AJ11" s="84"/>
      <c r="AK11" s="84"/>
      <c r="AL11" s="84"/>
      <c r="AM11" s="84"/>
      <c r="AN11" s="84"/>
      <c r="AO11" s="78"/>
      <c r="AP11" s="78"/>
      <c r="AQ11" s="79"/>
      <c r="AR11" s="77"/>
      <c r="AS11" s="77"/>
      <c r="AT11" s="77"/>
    </row>
    <row r="12" spans="1:47" ht="22.8" customHeight="1">
      <c r="F12" s="402" t="s">
        <v>117</v>
      </c>
      <c r="G12" s="402"/>
      <c r="H12" s="402"/>
      <c r="I12" s="402"/>
      <c r="J12" s="402"/>
      <c r="K12" s="402"/>
      <c r="L12" s="402"/>
      <c r="M12" s="402"/>
      <c r="N12" s="402"/>
      <c r="O12" s="29"/>
      <c r="P12" s="164"/>
      <c r="Q12" s="164"/>
      <c r="R12" s="2" t="str">
        <f>IF('6.データ入力'!D6="","",'6.データ入力'!D6)</f>
        <v/>
      </c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5"/>
      <c r="AH12" s="165"/>
      <c r="AI12" s="164"/>
      <c r="AJ12" s="164"/>
      <c r="AK12" s="164"/>
      <c r="AL12" s="164"/>
      <c r="AM12" s="164"/>
      <c r="AN12" s="164"/>
      <c r="AQ12" s="161"/>
    </row>
    <row r="13" spans="1:47" ht="22.8" customHeight="1">
      <c r="F13" s="400" t="s">
        <v>157</v>
      </c>
      <c r="G13" s="400"/>
      <c r="H13" s="400"/>
      <c r="I13" s="400"/>
      <c r="J13" s="400"/>
      <c r="K13" s="400"/>
      <c r="L13" s="400"/>
      <c r="M13" s="400"/>
      <c r="N13" s="400"/>
      <c r="O13" s="128"/>
      <c r="P13" s="80"/>
      <c r="Q13" s="80"/>
      <c r="R13" s="80" t="str">
        <f>IF('6.データ入力'!D7="","",'6.データ入力'!D7)</f>
        <v/>
      </c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1"/>
    </row>
    <row r="14" spans="1:47" ht="16.8" customHeight="1">
      <c r="F14" s="407" t="s">
        <v>323</v>
      </c>
      <c r="G14" s="408"/>
      <c r="H14" s="408"/>
      <c r="I14" s="408"/>
      <c r="J14" s="408"/>
      <c r="K14" s="408"/>
      <c r="L14" s="408"/>
      <c r="M14" s="408"/>
      <c r="N14" s="409"/>
      <c r="O14" s="83"/>
      <c r="P14" s="82" t="str">
        <f>IF('6.データ入力'!D8="","",'6.データ入力'!D8)</f>
        <v/>
      </c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258"/>
    </row>
    <row r="15" spans="1:47" ht="16.8" customHeight="1">
      <c r="F15" s="410"/>
      <c r="G15" s="411"/>
      <c r="H15" s="411"/>
      <c r="I15" s="411"/>
      <c r="J15" s="411"/>
      <c r="K15" s="411"/>
      <c r="L15" s="411"/>
      <c r="M15" s="411"/>
      <c r="N15" s="412"/>
      <c r="O15" s="3"/>
      <c r="P15" s="257" t="s">
        <v>325</v>
      </c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3"/>
      <c r="AB15" s="3"/>
      <c r="AC15" s="3"/>
      <c r="AD15" s="3" t="str">
        <f>IF('6.データ入力'!F8="","",'6.データ入力'!F8)</f>
        <v/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102"/>
    </row>
    <row r="16" spans="1:47" ht="22.8" customHeight="1"/>
    <row r="17" spans="1:52" ht="15" customHeight="1">
      <c r="H17" s="399" t="s">
        <v>187</v>
      </c>
      <c r="I17" s="399"/>
      <c r="J17" s="399"/>
      <c r="K17" s="399"/>
      <c r="L17" s="399"/>
      <c r="M17" s="399"/>
      <c r="N17" s="399"/>
      <c r="O17" s="399"/>
      <c r="P17" s="399"/>
      <c r="Q17" s="399"/>
      <c r="R17" s="324">
        <f>P1</f>
        <v>8</v>
      </c>
      <c r="S17" s="324"/>
      <c r="T17" s="2" t="s">
        <v>224</v>
      </c>
    </row>
    <row r="18" spans="1:52" ht="15" customHeight="1">
      <c r="F18" s="391" t="s">
        <v>156</v>
      </c>
      <c r="G18" s="392"/>
      <c r="H18" s="127" t="str">
        <f>IF('6.データ入力'!C10="","",'6.データ入力'!C10)</f>
        <v>〇</v>
      </c>
      <c r="I18" s="94" t="s">
        <v>145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397">
        <f>IF('6.データ入力'!C10="〇",'6.データ入力'!F10,0)</f>
        <v>5000</v>
      </c>
      <c r="AL18" s="397"/>
      <c r="AM18" s="397"/>
      <c r="AN18" s="397"/>
      <c r="AO18" s="397"/>
      <c r="AP18" s="397"/>
      <c r="AQ18" s="398"/>
    </row>
    <row r="19" spans="1:52" ht="15" customHeight="1">
      <c r="F19" s="393"/>
      <c r="G19" s="394"/>
      <c r="H19" s="103" t="str">
        <f>IF('6.データ入力'!C11="","",'6.データ入力'!C11)</f>
        <v>〇</v>
      </c>
      <c r="I19" s="12" t="s">
        <v>141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AB19" s="12"/>
      <c r="AG19" s="12"/>
      <c r="AH19" s="12"/>
      <c r="AI19" s="12"/>
      <c r="AJ19" s="12"/>
      <c r="AK19" s="387">
        <f>IF('6.データ入力'!C11="〇",'6.データ入力'!F11,0)</f>
        <v>12000</v>
      </c>
      <c r="AL19" s="387"/>
      <c r="AM19" s="387"/>
      <c r="AN19" s="387"/>
      <c r="AO19" s="387"/>
      <c r="AP19" s="387"/>
      <c r="AQ19" s="388"/>
    </row>
    <row r="20" spans="1:52" ht="15" customHeight="1">
      <c r="F20" s="393"/>
      <c r="G20" s="394"/>
      <c r="H20" s="103" t="str">
        <f>IF('6.データ入力'!C12="","",'6.データ入力'!C12)</f>
        <v>〇</v>
      </c>
      <c r="I20" s="12" t="s">
        <v>142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AB20" s="12"/>
      <c r="AG20" s="12"/>
      <c r="AH20" s="12"/>
      <c r="AI20" s="12"/>
      <c r="AJ20" s="12"/>
      <c r="AK20" s="387" t="str">
        <f>IF(SUM(AA21:AD22)=0,"",SUM(AA21:AD22))</f>
        <v/>
      </c>
      <c r="AL20" s="387"/>
      <c r="AM20" s="387"/>
      <c r="AN20" s="387"/>
      <c r="AO20" s="387"/>
      <c r="AP20" s="387"/>
      <c r="AQ20" s="388"/>
    </row>
    <row r="21" spans="1:52" ht="15" customHeight="1">
      <c r="F21" s="393"/>
      <c r="G21" s="394"/>
      <c r="H21" s="103"/>
      <c r="I21" s="12"/>
      <c r="J21" s="386" t="s">
        <v>147</v>
      </c>
      <c r="K21" s="386"/>
      <c r="L21" s="386"/>
      <c r="M21" s="386"/>
      <c r="N21" s="386"/>
      <c r="O21" s="386"/>
      <c r="P21" s="386"/>
      <c r="Q21" s="386"/>
      <c r="R21" s="386"/>
      <c r="S21" s="387">
        <f>'6.データ入力'!J12</f>
        <v>1430</v>
      </c>
      <c r="T21" s="387"/>
      <c r="U21" s="387"/>
      <c r="V21" s="95" t="s">
        <v>149</v>
      </c>
      <c r="W21" s="413" t="str">
        <f>IF('6.データ入力'!I52=0,"",'6.データ入力'!I52)</f>
        <v/>
      </c>
      <c r="X21" s="413"/>
      <c r="Y21" s="124" t="s">
        <v>150</v>
      </c>
      <c r="AA21" s="387" t="str">
        <f>IF(W21="","",S21*W21)</f>
        <v/>
      </c>
      <c r="AB21" s="387"/>
      <c r="AC21" s="387"/>
      <c r="AD21" s="387"/>
      <c r="AE21" s="386" t="s">
        <v>151</v>
      </c>
      <c r="AF21" s="386"/>
      <c r="AG21" s="386"/>
      <c r="AH21" s="386"/>
      <c r="AI21" s="386"/>
      <c r="AJ21" s="386"/>
      <c r="AK21" s="12"/>
      <c r="AL21" s="12"/>
      <c r="AM21" s="12"/>
      <c r="AQ21" s="161"/>
    </row>
    <row r="22" spans="1:52" ht="15" customHeight="1">
      <c r="F22" s="393"/>
      <c r="G22" s="394"/>
      <c r="H22" s="103"/>
      <c r="I22" s="12"/>
      <c r="J22" s="386" t="s">
        <v>148</v>
      </c>
      <c r="K22" s="386"/>
      <c r="L22" s="386"/>
      <c r="M22" s="386"/>
      <c r="N22" s="386"/>
      <c r="O22" s="386"/>
      <c r="P22" s="386"/>
      <c r="Q22" s="386"/>
      <c r="R22" s="386"/>
      <c r="S22" s="387">
        <f>'6.データ入力'!J13</f>
        <v>1060</v>
      </c>
      <c r="T22" s="387"/>
      <c r="U22" s="387"/>
      <c r="V22" s="95" t="s">
        <v>149</v>
      </c>
      <c r="W22" s="413" t="str">
        <f>IF('6.データ入力'!J52=0,"",'6.データ入力'!J52)</f>
        <v/>
      </c>
      <c r="X22" s="413"/>
      <c r="Y22" s="124" t="s">
        <v>150</v>
      </c>
      <c r="AA22" s="387" t="str">
        <f>IF(W22="","",S22*W22)</f>
        <v/>
      </c>
      <c r="AB22" s="387"/>
      <c r="AC22" s="387"/>
      <c r="AD22" s="387"/>
      <c r="AE22" s="386" t="s">
        <v>209</v>
      </c>
      <c r="AF22" s="386"/>
      <c r="AG22" s="386"/>
      <c r="AH22" s="386"/>
      <c r="AI22" s="386"/>
      <c r="AJ22" s="386"/>
      <c r="AK22" s="126"/>
      <c r="AL22" s="126"/>
      <c r="AM22" s="126"/>
      <c r="AQ22" s="161"/>
    </row>
    <row r="23" spans="1:52" ht="15" customHeight="1">
      <c r="F23" s="393"/>
      <c r="G23" s="394"/>
      <c r="H23" s="103" t="str">
        <f>IF('6.データ入力'!C13="","",'6.データ入力'!C13)</f>
        <v/>
      </c>
      <c r="I23" s="12" t="s">
        <v>143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387">
        <f>IF('6.データ入力'!C13="〇",'6.データ入力'!F13,0)</f>
        <v>0</v>
      </c>
      <c r="AL23" s="387"/>
      <c r="AM23" s="387"/>
      <c r="AN23" s="387"/>
      <c r="AO23" s="387"/>
      <c r="AP23" s="387"/>
      <c r="AQ23" s="388"/>
    </row>
    <row r="24" spans="1:52" ht="15" customHeight="1">
      <c r="F24" s="393"/>
      <c r="G24" s="394"/>
      <c r="H24" s="104" t="str">
        <f>IF('6.データ入力'!C14="","",'6.データ入力'!C14)</f>
        <v/>
      </c>
      <c r="I24" s="96" t="s">
        <v>144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125"/>
      <c r="AI24" s="125"/>
      <c r="AJ24" s="125"/>
      <c r="AK24" s="384">
        <f>IF('6.データ入力'!C14="〇",'6.データ入力'!F14,0)</f>
        <v>0</v>
      </c>
      <c r="AL24" s="384"/>
      <c r="AM24" s="384"/>
      <c r="AN24" s="384"/>
      <c r="AO24" s="384"/>
      <c r="AP24" s="384"/>
      <c r="AQ24" s="385"/>
    </row>
    <row r="25" spans="1:52" ht="15" customHeight="1">
      <c r="F25" s="395"/>
      <c r="G25" s="396"/>
      <c r="H25" s="97"/>
      <c r="I25" s="98"/>
      <c r="J25" s="98"/>
      <c r="K25" s="98" t="s">
        <v>174</v>
      </c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9"/>
      <c r="AI25" s="99"/>
      <c r="AJ25" s="99"/>
      <c r="AK25" s="389" t="str">
        <f>IF(AK20="","",SUM(AK18:AQ24))</f>
        <v/>
      </c>
      <c r="AL25" s="389"/>
      <c r="AM25" s="389"/>
      <c r="AN25" s="389"/>
      <c r="AO25" s="389"/>
      <c r="AP25" s="389"/>
      <c r="AQ25" s="390"/>
    </row>
    <row r="26" spans="1:52" ht="15" customHeight="1">
      <c r="X26" s="407" t="s">
        <v>223</v>
      </c>
      <c r="Y26" s="408"/>
      <c r="Z26" s="408"/>
      <c r="AA26" s="408"/>
      <c r="AB26" s="408"/>
      <c r="AC26" s="408"/>
      <c r="AD26" s="409"/>
      <c r="AE26" s="128" t="s">
        <v>189</v>
      </c>
      <c r="AF26" s="80"/>
      <c r="AG26" s="80"/>
      <c r="AH26" s="80"/>
      <c r="AI26" s="80"/>
      <c r="AJ26" s="80"/>
      <c r="AK26" s="80"/>
      <c r="AL26" s="81"/>
      <c r="AM26" s="80"/>
      <c r="AN26" s="80"/>
      <c r="AO26" s="80"/>
      <c r="AP26" s="80"/>
      <c r="AQ26" s="81"/>
    </row>
    <row r="27" spans="1:52" ht="15" customHeight="1">
      <c r="H27" s="77"/>
      <c r="I27" s="77"/>
      <c r="J27" s="77"/>
      <c r="L27" s="77"/>
      <c r="M27" s="77"/>
      <c r="N27" s="77"/>
      <c r="X27" s="410"/>
      <c r="Y27" s="411"/>
      <c r="Z27" s="411"/>
      <c r="AA27" s="411"/>
      <c r="AB27" s="411"/>
      <c r="AC27" s="411"/>
      <c r="AD27" s="412"/>
      <c r="AE27" s="72" t="s">
        <v>190</v>
      </c>
      <c r="AF27" s="3"/>
      <c r="AG27" s="3"/>
      <c r="AH27" s="3"/>
      <c r="AI27" s="3"/>
      <c r="AJ27" s="3"/>
      <c r="AK27" s="3"/>
      <c r="AL27" s="102"/>
      <c r="AM27" s="3"/>
      <c r="AN27" s="3"/>
      <c r="AO27" s="3"/>
      <c r="AP27" s="3"/>
      <c r="AQ27" s="102"/>
    </row>
    <row r="28" spans="1:52" ht="15" customHeight="1">
      <c r="H28" s="77"/>
      <c r="I28" s="77"/>
      <c r="J28" s="77"/>
      <c r="L28" s="77"/>
      <c r="M28" s="77"/>
      <c r="N28" s="77"/>
      <c r="X28" s="256"/>
      <c r="Y28" s="256"/>
      <c r="Z28" s="256"/>
      <c r="AA28" s="256"/>
      <c r="AB28" s="256"/>
      <c r="AC28" s="256"/>
      <c r="AD28" s="256"/>
    </row>
    <row r="29" spans="1:52" ht="15" customHeight="1">
      <c r="H29" s="77"/>
      <c r="I29" s="77"/>
      <c r="J29" s="77"/>
      <c r="L29" s="77"/>
      <c r="M29" s="77"/>
      <c r="N29" s="77"/>
      <c r="X29" s="256"/>
      <c r="Y29" s="256"/>
      <c r="Z29" s="256"/>
      <c r="AA29" s="256"/>
      <c r="AB29" s="256"/>
      <c r="AC29" s="256"/>
      <c r="AD29" s="256"/>
    </row>
    <row r="30" spans="1:52" ht="15.75" customHeight="1">
      <c r="A30" s="90"/>
      <c r="B30" s="91"/>
      <c r="C30" s="91"/>
      <c r="D30" s="91"/>
      <c r="E30" s="91"/>
      <c r="F30" s="90"/>
      <c r="G30" s="91"/>
      <c r="H30" s="91"/>
      <c r="I30" s="91"/>
      <c r="J30" s="91"/>
      <c r="K30" s="90"/>
      <c r="L30" s="91"/>
      <c r="M30" s="91"/>
      <c r="N30" s="91"/>
      <c r="O30" s="91"/>
      <c r="P30" s="90"/>
      <c r="Q30" s="91"/>
      <c r="R30" s="91"/>
      <c r="S30" s="91"/>
      <c r="T30" s="91"/>
      <c r="U30" s="90"/>
      <c r="V30" s="91"/>
      <c r="W30" s="91"/>
      <c r="X30" s="91"/>
      <c r="Y30" s="91"/>
      <c r="Z30" s="90"/>
      <c r="AA30" s="91"/>
      <c r="AB30" s="91"/>
      <c r="AC30" s="91"/>
      <c r="AD30" s="91"/>
      <c r="AE30" s="90"/>
      <c r="AF30" s="91"/>
      <c r="AG30" s="91"/>
      <c r="AH30" s="91"/>
      <c r="AI30" s="91"/>
      <c r="AJ30" s="90"/>
      <c r="AK30" s="91"/>
      <c r="AL30" s="91"/>
      <c r="AM30" s="91"/>
      <c r="AN30" s="91"/>
      <c r="AO30" s="90"/>
      <c r="AP30" s="91"/>
      <c r="AQ30" s="91"/>
      <c r="AR30" s="91"/>
      <c r="AS30" s="91"/>
      <c r="AT30" s="90"/>
      <c r="AX30" s="124"/>
      <c r="AY30" s="124"/>
      <c r="AZ30" s="124"/>
    </row>
    <row r="31" spans="1:52" ht="13.2" customHeight="1">
      <c r="A31" s="89"/>
      <c r="F31" s="89"/>
      <c r="K31" s="89"/>
      <c r="P31" s="89"/>
      <c r="U31" s="89"/>
      <c r="Z31" s="89"/>
      <c r="AE31" s="89"/>
      <c r="AJ31" s="89"/>
      <c r="AO31" s="89"/>
      <c r="AT31" s="89"/>
      <c r="AW31" s="124"/>
      <c r="AX31" s="124"/>
      <c r="AY31" s="124"/>
      <c r="AZ31" s="124"/>
    </row>
    <row r="32" spans="1:52" ht="15" customHeight="1">
      <c r="H32" s="77"/>
      <c r="I32" s="77"/>
      <c r="J32" s="77"/>
      <c r="K32" s="77"/>
      <c r="L32" s="77"/>
      <c r="M32" s="77"/>
      <c r="N32" s="77"/>
    </row>
    <row r="33" spans="1:62" ht="27" customHeight="1">
      <c r="A33" s="89"/>
      <c r="S33" s="403" t="s">
        <v>210</v>
      </c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</row>
    <row r="34" spans="1:62" ht="7.8" customHeight="1"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</row>
    <row r="35" spans="1:62" ht="15" customHeight="1">
      <c r="A35" s="415" t="str">
        <f>P9</f>
        <v/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86" t="s">
        <v>27</v>
      </c>
      <c r="T35" s="86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T35" s="73"/>
      <c r="AU35" s="73"/>
    </row>
    <row r="36" spans="1:62" ht="7.2" customHeight="1">
      <c r="A36" s="184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73"/>
      <c r="T36" s="73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T36" s="73"/>
      <c r="AU36" s="73"/>
    </row>
    <row r="37" spans="1:62" ht="38.4" customHeight="1">
      <c r="P37" s="194"/>
      <c r="Q37" s="195" t="s">
        <v>30</v>
      </c>
      <c r="R37" s="195"/>
      <c r="S37" s="195"/>
      <c r="T37" s="414" t="str">
        <f>IF(AK46=0,"",AK46)</f>
        <v/>
      </c>
      <c r="U37" s="414"/>
      <c r="V37" s="414"/>
      <c r="W37" s="414"/>
      <c r="X37" s="414"/>
      <c r="Y37" s="414"/>
      <c r="Z37" s="414"/>
      <c r="AA37" s="414"/>
      <c r="AB37" s="414"/>
      <c r="AC37" s="414"/>
      <c r="AD37" s="414"/>
      <c r="AE37" s="414"/>
      <c r="AF37" s="414"/>
      <c r="AG37" s="195" t="s">
        <v>31</v>
      </c>
      <c r="AH37" s="195"/>
      <c r="AI37" s="195"/>
      <c r="AJ37" s="195"/>
      <c r="AK37" s="196"/>
      <c r="AL37" s="92"/>
      <c r="AM37" s="92"/>
      <c r="AN37" s="92"/>
      <c r="AO37" s="92"/>
      <c r="AP37" s="69"/>
      <c r="AQ37" s="69"/>
      <c r="AR37" s="69"/>
      <c r="AS37" s="69"/>
      <c r="AT37" s="69"/>
      <c r="AU37" s="69"/>
    </row>
    <row r="38" spans="1:62" ht="18.600000000000001" customHeight="1">
      <c r="A38" s="89"/>
      <c r="U38" s="4" t="s">
        <v>188</v>
      </c>
    </row>
    <row r="39" spans="1:62" ht="12" customHeight="1">
      <c r="F39" s="391" t="s">
        <v>156</v>
      </c>
      <c r="G39" s="392"/>
      <c r="H39" s="127" t="str">
        <f>IF('6.データ入力'!C32="","",'6.データ入力'!C32)</f>
        <v/>
      </c>
      <c r="I39" s="94" t="s">
        <v>145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397">
        <f>AK18</f>
        <v>5000</v>
      </c>
      <c r="AL39" s="397"/>
      <c r="AM39" s="397"/>
      <c r="AN39" s="397"/>
      <c r="AO39" s="397"/>
      <c r="AP39" s="397"/>
      <c r="AQ39" s="398"/>
    </row>
    <row r="40" spans="1:62" ht="12" customHeight="1">
      <c r="F40" s="393"/>
      <c r="G40" s="394"/>
      <c r="H40" s="103" t="str">
        <f>IF('6.データ入力'!C33="","",'6.データ入力'!C33)</f>
        <v/>
      </c>
      <c r="I40" s="12" t="s">
        <v>105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AB40" s="12"/>
      <c r="AG40" s="12"/>
      <c r="AH40" s="12"/>
      <c r="AI40" s="12"/>
      <c r="AJ40" s="12"/>
      <c r="AK40" s="387">
        <f t="shared" ref="AK40:AK41" si="0">AK19</f>
        <v>12000</v>
      </c>
      <c r="AL40" s="387"/>
      <c r="AM40" s="387"/>
      <c r="AN40" s="387"/>
      <c r="AO40" s="387"/>
      <c r="AP40" s="387"/>
      <c r="AQ40" s="388"/>
    </row>
    <row r="41" spans="1:62" ht="12" customHeight="1">
      <c r="F41" s="393"/>
      <c r="G41" s="394"/>
      <c r="H41" s="103" t="str">
        <f>IF('6.データ入力'!C34="","",'6.データ入力'!C34)</f>
        <v/>
      </c>
      <c r="I41" s="12" t="s">
        <v>142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AB41" s="12"/>
      <c r="AG41" s="12"/>
      <c r="AH41" s="12"/>
      <c r="AI41" s="12"/>
      <c r="AJ41" s="12"/>
      <c r="AK41" s="387" t="str">
        <f t="shared" si="0"/>
        <v/>
      </c>
      <c r="AL41" s="387"/>
      <c r="AM41" s="387"/>
      <c r="AN41" s="387"/>
      <c r="AO41" s="387"/>
      <c r="AP41" s="387"/>
      <c r="AQ41" s="388"/>
    </row>
    <row r="42" spans="1:62" ht="12" customHeight="1">
      <c r="F42" s="393"/>
      <c r="G42" s="394"/>
      <c r="H42" s="103"/>
      <c r="I42" s="12"/>
      <c r="J42" s="386" t="s">
        <v>147</v>
      </c>
      <c r="K42" s="386"/>
      <c r="L42" s="386"/>
      <c r="M42" s="386"/>
      <c r="N42" s="386"/>
      <c r="O42" s="386"/>
      <c r="P42" s="386"/>
      <c r="Q42" s="386"/>
      <c r="R42" s="386"/>
      <c r="S42" s="387">
        <f>S21</f>
        <v>1430</v>
      </c>
      <c r="T42" s="387"/>
      <c r="U42" s="387"/>
      <c r="V42" s="95" t="s">
        <v>32</v>
      </c>
      <c r="W42" s="413" t="str">
        <f>IF(W21="","",W21)</f>
        <v/>
      </c>
      <c r="X42" s="413"/>
      <c r="Y42" s="124" t="s">
        <v>150</v>
      </c>
      <c r="AA42" s="387" t="str">
        <f>IF(AA21="","",S42*W42)</f>
        <v/>
      </c>
      <c r="AB42" s="387"/>
      <c r="AC42" s="387"/>
      <c r="AD42" s="387"/>
      <c r="AE42" s="386" t="s">
        <v>151</v>
      </c>
      <c r="AF42" s="386"/>
      <c r="AG42" s="386"/>
      <c r="AH42" s="386"/>
      <c r="AI42" s="386"/>
      <c r="AJ42" s="386"/>
      <c r="AK42" s="12"/>
      <c r="AL42" s="12"/>
      <c r="AM42" s="12"/>
      <c r="AQ42" s="161"/>
    </row>
    <row r="43" spans="1:62" ht="12" customHeight="1">
      <c r="F43" s="393"/>
      <c r="G43" s="394"/>
      <c r="H43" s="103"/>
      <c r="I43" s="12"/>
      <c r="J43" s="386" t="s">
        <v>148</v>
      </c>
      <c r="K43" s="386"/>
      <c r="L43" s="386"/>
      <c r="M43" s="386"/>
      <c r="N43" s="386"/>
      <c r="O43" s="386"/>
      <c r="P43" s="386"/>
      <c r="Q43" s="386"/>
      <c r="R43" s="386"/>
      <c r="S43" s="387">
        <f>S22</f>
        <v>1060</v>
      </c>
      <c r="T43" s="387"/>
      <c r="U43" s="387"/>
      <c r="V43" s="95" t="s">
        <v>32</v>
      </c>
      <c r="W43" s="413" t="str">
        <f>IF(W22="","",W22)</f>
        <v/>
      </c>
      <c r="X43" s="413"/>
      <c r="Y43" s="124" t="s">
        <v>150</v>
      </c>
      <c r="AA43" s="387" t="str">
        <f>IF(AA22="","",S43*W43)</f>
        <v/>
      </c>
      <c r="AB43" s="387"/>
      <c r="AC43" s="387"/>
      <c r="AD43" s="387"/>
      <c r="AE43" s="386" t="s">
        <v>209</v>
      </c>
      <c r="AF43" s="386"/>
      <c r="AG43" s="386"/>
      <c r="AH43" s="386"/>
      <c r="AI43" s="386"/>
      <c r="AJ43" s="386"/>
      <c r="AK43" s="126"/>
      <c r="AL43" s="126"/>
      <c r="AM43" s="126"/>
      <c r="AQ43" s="161"/>
    </row>
    <row r="44" spans="1:62" ht="12" customHeight="1">
      <c r="F44" s="393"/>
      <c r="G44" s="394"/>
      <c r="H44" s="103" t="str">
        <f>IF('6.データ入力'!C35="","",'6.データ入力'!C35)</f>
        <v/>
      </c>
      <c r="I44" s="12" t="s">
        <v>107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387">
        <f>AK23</f>
        <v>0</v>
      </c>
      <c r="AL44" s="387"/>
      <c r="AM44" s="387"/>
      <c r="AN44" s="387"/>
      <c r="AO44" s="387"/>
      <c r="AP44" s="387"/>
      <c r="AQ44" s="388"/>
    </row>
    <row r="45" spans="1:62" ht="12" customHeight="1">
      <c r="F45" s="393"/>
      <c r="G45" s="394"/>
      <c r="H45" s="104" t="str">
        <f>IF('6.データ入力'!C36="","",'6.データ入力'!C36)</f>
        <v/>
      </c>
      <c r="I45" s="96" t="s">
        <v>106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125"/>
      <c r="AI45" s="125"/>
      <c r="AJ45" s="125"/>
      <c r="AK45" s="384">
        <f>AK24</f>
        <v>0</v>
      </c>
      <c r="AL45" s="384"/>
      <c r="AM45" s="384"/>
      <c r="AN45" s="384"/>
      <c r="AO45" s="384"/>
      <c r="AP45" s="384"/>
      <c r="AQ45" s="385"/>
    </row>
    <row r="46" spans="1:62" ht="12" customHeight="1">
      <c r="F46" s="395"/>
      <c r="G46" s="396"/>
      <c r="H46" s="97"/>
      <c r="I46" s="98"/>
      <c r="J46" s="98"/>
      <c r="K46" s="98" t="s">
        <v>35</v>
      </c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9"/>
      <c r="AI46" s="99"/>
      <c r="AJ46" s="99"/>
      <c r="AK46" s="389" t="str">
        <f>IF(AK25="","",AK25)</f>
        <v/>
      </c>
      <c r="AL46" s="389"/>
      <c r="AM46" s="389"/>
      <c r="AN46" s="389"/>
      <c r="AO46" s="389"/>
      <c r="AP46" s="389"/>
      <c r="AQ46" s="390"/>
    </row>
    <row r="47" spans="1:62" ht="6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85"/>
      <c r="AE47" s="317"/>
      <c r="AF47" s="317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ht="15" customHeight="1">
      <c r="A48" s="12"/>
      <c r="B48" s="12"/>
      <c r="C48" s="417">
        <f>AI5</f>
        <v>46039</v>
      </c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AD48" s="5"/>
      <c r="AE48" s="77"/>
      <c r="AF48" s="77"/>
      <c r="AV48" s="12"/>
      <c r="AW48" s="12"/>
      <c r="AX48" s="12"/>
      <c r="AY48" s="12"/>
      <c r="AZ48" s="12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ht="15" customHeight="1">
      <c r="A49" s="12"/>
      <c r="B49" s="12"/>
      <c r="AD49" s="5"/>
      <c r="AE49" s="77"/>
      <c r="AF49" s="77"/>
      <c r="AH49" s="383" t="s">
        <v>0</v>
      </c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V49" s="12"/>
      <c r="AW49" s="12"/>
      <c r="AX49" s="12"/>
      <c r="AY49" s="12"/>
      <c r="AZ49" s="12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ht="15" customHeight="1">
      <c r="A50" s="12"/>
      <c r="B50" s="12"/>
      <c r="AD50" s="5"/>
      <c r="AE50" s="77"/>
      <c r="AF50" s="77"/>
      <c r="AH50" s="2" t="s">
        <v>4</v>
      </c>
      <c r="AK50" s="383" t="str">
        <f>E7</f>
        <v>大木　俊夫</v>
      </c>
      <c r="AL50" s="383"/>
      <c r="AM50" s="383"/>
      <c r="AN50" s="383"/>
      <c r="AO50" s="383"/>
      <c r="AP50" s="383"/>
      <c r="AQ50" s="383"/>
      <c r="AR50" s="383"/>
      <c r="AS50" s="383"/>
      <c r="AT50" s="383"/>
      <c r="AV50" s="12"/>
      <c r="AW50" s="12"/>
      <c r="AX50" s="12"/>
      <c r="AY50" s="12"/>
      <c r="AZ50" s="12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ht="15.75" customHeight="1">
      <c r="A51" s="93"/>
      <c r="AY51" s="124"/>
      <c r="AZ51" s="124"/>
    </row>
    <row r="52" spans="1:62" ht="15.75" customHeight="1">
      <c r="A52" s="89"/>
      <c r="AX52" s="124"/>
      <c r="AY52" s="124"/>
      <c r="AZ52" s="124"/>
    </row>
    <row r="53" spans="1:62" ht="15.75" customHeight="1">
      <c r="A53" s="89"/>
      <c r="AY53" s="124"/>
      <c r="AZ53" s="124"/>
    </row>
    <row r="54" spans="1:62" ht="15.75" customHeight="1">
      <c r="A54" s="89"/>
      <c r="AP54" s="4"/>
      <c r="AQ54" s="4"/>
      <c r="AR54" s="4"/>
      <c r="AX54" s="124"/>
      <c r="AY54" s="124"/>
      <c r="AZ54" s="124"/>
    </row>
    <row r="55" spans="1:62" ht="15.75" customHeight="1">
      <c r="A55" s="1"/>
      <c r="AX55" s="124"/>
      <c r="AY55" s="124"/>
      <c r="AZ55" s="124"/>
    </row>
    <row r="56" spans="1:62" ht="15.75" customHeight="1">
      <c r="AY56" s="124"/>
      <c r="AZ56" s="124"/>
    </row>
    <row r="57" spans="1:62" ht="15.75" customHeight="1">
      <c r="A57" s="89"/>
      <c r="Z57" s="73"/>
      <c r="AX57" s="124"/>
      <c r="AY57" s="124"/>
      <c r="AZ57" s="124"/>
    </row>
    <row r="58" spans="1:62" ht="15.75" customHeight="1">
      <c r="AY58" s="124"/>
      <c r="AZ58" s="124"/>
    </row>
    <row r="59" spans="1:62" ht="15.75" customHeight="1">
      <c r="A59" s="89"/>
      <c r="AW59" s="42"/>
      <c r="AX59" s="42"/>
      <c r="AY59" s="34"/>
      <c r="AZ59" s="34"/>
    </row>
    <row r="60" spans="1:62" ht="15.75" customHeight="1">
      <c r="A60" s="89"/>
    </row>
    <row r="61" spans="1:62" ht="15.75" customHeight="1"/>
    <row r="62" spans="1:62" ht="15.75" customHeight="1"/>
    <row r="63" spans="1:62" ht="15.75" customHeight="1"/>
    <row r="64" spans="1:6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</sheetData>
  <sheetProtection sheet="1" objects="1" scenarios="1"/>
  <mergeCells count="58">
    <mergeCell ref="A35:R35"/>
    <mergeCell ref="AI5:AU5"/>
    <mergeCell ref="C48:P48"/>
    <mergeCell ref="S21:U21"/>
    <mergeCell ref="S22:U22"/>
    <mergeCell ref="F39:G46"/>
    <mergeCell ref="AK39:AQ39"/>
    <mergeCell ref="AK40:AQ40"/>
    <mergeCell ref="AK41:AQ41"/>
    <mergeCell ref="J42:R42"/>
    <mergeCell ref="S42:U42"/>
    <mergeCell ref="W42:X42"/>
    <mergeCell ref="AA42:AD42"/>
    <mergeCell ref="J43:R43"/>
    <mergeCell ref="S43:U43"/>
    <mergeCell ref="W43:X43"/>
    <mergeCell ref="AA43:AD43"/>
    <mergeCell ref="AK19:AQ19"/>
    <mergeCell ref="X26:AD27"/>
    <mergeCell ref="W21:X21"/>
    <mergeCell ref="W22:X22"/>
    <mergeCell ref="AA22:AD22"/>
    <mergeCell ref="AA21:AD21"/>
    <mergeCell ref="AE21:AJ21"/>
    <mergeCell ref="AE22:AJ22"/>
    <mergeCell ref="AK25:AQ25"/>
    <mergeCell ref="T37:AF37"/>
    <mergeCell ref="S33:AC33"/>
    <mergeCell ref="AK18:AQ18"/>
    <mergeCell ref="A2:AT2"/>
    <mergeCell ref="B6:N6"/>
    <mergeCell ref="E7:N7"/>
    <mergeCell ref="H17:Q17"/>
    <mergeCell ref="R17:S17"/>
    <mergeCell ref="F9:N9"/>
    <mergeCell ref="F10:N10"/>
    <mergeCell ref="F11:N11"/>
    <mergeCell ref="F12:N12"/>
    <mergeCell ref="F13:N13"/>
    <mergeCell ref="S3:AC3"/>
    <mergeCell ref="AS3:AU3"/>
    <mergeCell ref="F14:N15"/>
    <mergeCell ref="AE47:AF47"/>
    <mergeCell ref="A1:B1"/>
    <mergeCell ref="P1:R1"/>
    <mergeCell ref="AK50:AT50"/>
    <mergeCell ref="AH49:AT49"/>
    <mergeCell ref="AK24:AQ24"/>
    <mergeCell ref="J21:R21"/>
    <mergeCell ref="J22:R22"/>
    <mergeCell ref="AK20:AQ20"/>
    <mergeCell ref="AK23:AQ23"/>
    <mergeCell ref="AK44:AQ44"/>
    <mergeCell ref="AK45:AQ45"/>
    <mergeCell ref="AK46:AQ46"/>
    <mergeCell ref="AE42:AJ42"/>
    <mergeCell ref="AE43:AJ43"/>
    <mergeCell ref="F18:G25"/>
  </mergeCells>
  <phoneticPr fontId="3"/>
  <printOptions horizontalCentered="1"/>
  <pageMargins left="0.11811023622047245" right="0.11811023622047245" top="0.51181102362204722" bottom="0.15748031496062992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AE79"/>
  <sheetViews>
    <sheetView zoomScaleNormal="100" workbookViewId="0">
      <selection activeCell="Z12" sqref="Z12"/>
    </sheetView>
  </sheetViews>
  <sheetFormatPr defaultColWidth="9" defaultRowHeight="13.2"/>
  <cols>
    <col min="1" max="4" width="5.6640625" style="37" customWidth="1"/>
    <col min="5" max="8" width="5.109375" style="37" customWidth="1"/>
    <col min="9" max="9" width="14.109375" style="37" customWidth="1"/>
    <col min="10" max="17" width="3.88671875" style="37" customWidth="1"/>
    <col min="18" max="23" width="4.5546875" style="37" customWidth="1"/>
    <col min="24" max="41" width="4.6640625" style="37" customWidth="1"/>
    <col min="42" max="16384" width="9" style="37"/>
  </cols>
  <sheetData>
    <row r="1" spans="1:23" s="105" customFormat="1" ht="21" customHeight="1">
      <c r="D1" s="235" t="s">
        <v>90</v>
      </c>
      <c r="E1" s="105">
        <f>'6.データ入力'!D1</f>
        <v>8</v>
      </c>
      <c r="F1" s="236" t="s">
        <v>3</v>
      </c>
      <c r="G1" s="105" t="s">
        <v>103</v>
      </c>
      <c r="M1" s="37" t="s">
        <v>104</v>
      </c>
      <c r="S1" s="109" t="s">
        <v>102</v>
      </c>
      <c r="T1" s="110"/>
      <c r="U1" s="111"/>
      <c r="V1" s="111"/>
      <c r="W1" s="112"/>
    </row>
    <row r="2" spans="1:23" s="38" customFormat="1" ht="7.2" customHeight="1"/>
    <row r="3" spans="1:23" s="38" customFormat="1" ht="21" customHeight="1">
      <c r="C3" s="419" t="s">
        <v>37</v>
      </c>
      <c r="D3" s="432" t="str">
        <f>IF('6.データ入力'!D3="","",'6.データ入力'!D3)</f>
        <v/>
      </c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4"/>
      <c r="R3" s="420" t="s">
        <v>108</v>
      </c>
      <c r="S3" s="253" t="str">
        <f>IF('6.データ入力'!C11="","",'6.データ入力'!C11)</f>
        <v>〇</v>
      </c>
      <c r="T3" s="442" t="s">
        <v>105</v>
      </c>
      <c r="U3" s="443"/>
      <c r="V3" s="443"/>
      <c r="W3" s="443"/>
    </row>
    <row r="4" spans="1:23" s="38" customFormat="1" ht="21" customHeight="1">
      <c r="C4" s="419"/>
      <c r="D4" s="435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7"/>
      <c r="R4" s="420"/>
      <c r="S4" s="253" t="str">
        <f>IF('6.データ入力'!C13="","",'6.データ入力'!C13)</f>
        <v/>
      </c>
      <c r="T4" s="442" t="s">
        <v>107</v>
      </c>
      <c r="U4" s="443"/>
      <c r="V4" s="443"/>
      <c r="W4" s="443"/>
    </row>
    <row r="5" spans="1:23" s="38" customFormat="1" ht="21" customHeight="1">
      <c r="B5" s="113"/>
      <c r="C5" s="419"/>
      <c r="D5" s="427" t="s">
        <v>95</v>
      </c>
      <c r="E5" s="428"/>
      <c r="F5" s="429" t="str">
        <f>IF('6.データ入力'!D4="","",'6.データ入力'!D4)</f>
        <v/>
      </c>
      <c r="G5" s="430"/>
      <c r="H5" s="430"/>
      <c r="I5" s="430"/>
      <c r="J5" s="430"/>
      <c r="K5" s="431"/>
      <c r="L5" s="438" t="s">
        <v>110</v>
      </c>
      <c r="M5" s="439"/>
      <c r="N5" s="429" t="str">
        <f>IF('6.データ入力'!D9="","",'6.データ入力'!D9)</f>
        <v/>
      </c>
      <c r="O5" s="430"/>
      <c r="P5" s="430"/>
      <c r="Q5" s="431"/>
      <c r="R5" s="420"/>
      <c r="S5" s="253" t="str">
        <f>IF('6.データ入力'!C14="","",'6.データ入力'!C14)</f>
        <v/>
      </c>
      <c r="T5" s="444" t="s">
        <v>106</v>
      </c>
      <c r="U5" s="445"/>
      <c r="V5" s="445"/>
      <c r="W5" s="445"/>
    </row>
    <row r="6" spans="1:23" s="38" customFormat="1" ht="21" customHeight="1">
      <c r="C6" s="418" t="s">
        <v>6</v>
      </c>
      <c r="D6" s="114" t="s">
        <v>91</v>
      </c>
      <c r="E6" s="423" t="s">
        <v>7</v>
      </c>
      <c r="F6" s="424"/>
      <c r="G6" s="424"/>
      <c r="H6" s="424"/>
      <c r="I6" s="219"/>
      <c r="J6" s="423" t="s">
        <v>8</v>
      </c>
      <c r="K6" s="424"/>
      <c r="L6" s="424"/>
      <c r="M6" s="424"/>
      <c r="N6" s="424"/>
      <c r="O6" s="424"/>
      <c r="P6" s="424"/>
      <c r="Q6" s="424"/>
      <c r="R6" s="424"/>
      <c r="S6" s="440"/>
      <c r="T6" s="421" t="s">
        <v>94</v>
      </c>
      <c r="U6" s="418" t="s">
        <v>321</v>
      </c>
      <c r="V6" s="418"/>
      <c r="W6" s="247" t="s">
        <v>298</v>
      </c>
    </row>
    <row r="7" spans="1:23" s="38" customFormat="1" ht="21" customHeight="1">
      <c r="C7" s="418"/>
      <c r="D7" s="115" t="s">
        <v>93</v>
      </c>
      <c r="E7" s="425"/>
      <c r="F7" s="426"/>
      <c r="G7" s="426"/>
      <c r="H7" s="426"/>
      <c r="I7" s="251" t="s">
        <v>272</v>
      </c>
      <c r="J7" s="425"/>
      <c r="K7" s="426"/>
      <c r="L7" s="426"/>
      <c r="M7" s="426"/>
      <c r="N7" s="426"/>
      <c r="O7" s="426"/>
      <c r="P7" s="426"/>
      <c r="Q7" s="426"/>
      <c r="R7" s="426"/>
      <c r="S7" s="441"/>
      <c r="T7" s="422"/>
      <c r="U7" s="116" t="s">
        <v>100</v>
      </c>
      <c r="V7" s="116" t="s">
        <v>101</v>
      </c>
      <c r="W7" s="117" t="s">
        <v>109</v>
      </c>
    </row>
    <row r="8" spans="1:23" s="38" customFormat="1" ht="21" customHeight="1">
      <c r="A8" s="38">
        <v>1</v>
      </c>
      <c r="B8" s="120" t="str">
        <f>IF($C8="","",IF(VLOOKUP($C8,'6.データ入力'!$A$17:$K$51,2,0)="","",VLOOKUP($C8,'6.データ入力'!$A$17:$K$51,2,0)))</f>
        <v>監督</v>
      </c>
      <c r="C8" s="248">
        <f>IF('6.データ入力'!A17="","",IF('6.データ入力'!A17&gt;99,"",'6.データ入力'!A17))</f>
        <v>30</v>
      </c>
      <c r="D8" s="249" t="str">
        <f>IF($C8="","",IF(VLOOKUP($C8,'6.データ入力'!$A$17:$K$51,3,0)="","",VLOOKUP($C8,'6.データ入力'!$A$17:$K$51,3,0)))</f>
        <v/>
      </c>
      <c r="E8" s="446" t="str">
        <f>IF($C8="","",IF(VLOOKUP($C8,'6.データ入力'!$A$17:$K$51,4,0)="","",VLOOKUP($C8,'6.データ入力'!$A$17:$K$51,4,0)))</f>
        <v/>
      </c>
      <c r="F8" s="447"/>
      <c r="G8" s="447"/>
      <c r="H8" s="448"/>
      <c r="I8" s="252" t="str">
        <f>IF($C8="","",IF(VLOOKUP($C8,'6.データ入力'!$A$17:$K$51,5,0)="","",VLOOKUP($C8,'6.データ入力'!$A$17:$K$51,5,0)))</f>
        <v/>
      </c>
      <c r="J8" s="446" t="str">
        <f>IF($C8="","",IF(VLOOKUP($C8,'6.データ入力'!$A$17:$K$51,6,0)="","",VLOOKUP($C8,'6.データ入力'!$A$17:$K$51,6,0)))</f>
        <v/>
      </c>
      <c r="K8" s="447"/>
      <c r="L8" s="447"/>
      <c r="M8" s="447"/>
      <c r="N8" s="447"/>
      <c r="O8" s="447"/>
      <c r="P8" s="447"/>
      <c r="Q8" s="447"/>
      <c r="R8" s="447"/>
      <c r="S8" s="448"/>
      <c r="T8" s="248" t="str">
        <f>IF($C8="","",IF(VLOOKUP($C8,'6.データ入力'!$A$17:$K$51,8,0)="","",VLOOKUP($C8,'6.データ入力'!$A$17:$K$51,8,0)))</f>
        <v/>
      </c>
      <c r="U8" s="249" t="str">
        <f>IF($C8="","",IF(VLOOKUP($C8,'6.データ入力'!$A$17:$K$51,9,0)="","",VLOOKUP($C8,'6.データ入力'!$A$17:$K$51,9,0)))</f>
        <v/>
      </c>
      <c r="V8" s="249" t="str">
        <f>IF($C8="","",IF(VLOOKUP($C8,'6.データ入力'!$A$17:$K$51,10,0)="","",VLOOKUP($C8,'6.データ入力'!$A$17:$K$51,10,0)))</f>
        <v/>
      </c>
      <c r="W8" s="249" t="str">
        <f>IF($C8="","",IF(VLOOKUP($C8,'6.データ入力'!$A$17:$K$51,11,0)="","",VLOOKUP($C8,'6.データ入力'!$A$17:$K$51,11,0)))</f>
        <v/>
      </c>
    </row>
    <row r="9" spans="1:23" s="38" customFormat="1" ht="21" customHeight="1">
      <c r="A9" s="38">
        <v>2</v>
      </c>
      <c r="B9" s="120" t="str">
        <f>IF($C9="","",IF(VLOOKUP($C9,'6.データ入力'!$A$17:$K$51,2,0)="","",VLOOKUP($C9,'6.データ入力'!$A$17:$K$51,2,0)))</f>
        <v>コーチ</v>
      </c>
      <c r="C9" s="248">
        <f>IF('6.データ入力'!A18="","",IF('6.データ入力'!A18&gt;99,"",'6.データ入力'!A18))</f>
        <v>31</v>
      </c>
      <c r="D9" s="249" t="str">
        <f>IF($C9="","",IF(VLOOKUP($C9,'6.データ入力'!$A$17:$K$51,3,0)="","",VLOOKUP($C9,'6.データ入力'!$A$17:$K$51,3,0)))</f>
        <v/>
      </c>
      <c r="E9" s="446" t="str">
        <f>IF($C9="","",IF(VLOOKUP($C9,'6.データ入力'!$A$17:$K$51,4,0)="","",VLOOKUP($C9,'6.データ入力'!$A$17:$K$51,4,0)))</f>
        <v/>
      </c>
      <c r="F9" s="447"/>
      <c r="G9" s="447"/>
      <c r="H9" s="448"/>
      <c r="I9" s="252" t="str">
        <f>IF($C9="","",IF(VLOOKUP($C9,'6.データ入力'!$A$17:$K$51,5,0)="","",VLOOKUP($C9,'6.データ入力'!$A$17:$K$51,5,0)))</f>
        <v/>
      </c>
      <c r="J9" s="446" t="str">
        <f>IF($C9="","",IF(VLOOKUP($C9,'6.データ入力'!$A$17:$K$51,6,0)="","",VLOOKUP($C9,'6.データ入力'!$A$17:$K$51,6,0)))</f>
        <v/>
      </c>
      <c r="K9" s="447"/>
      <c r="L9" s="447"/>
      <c r="M9" s="447"/>
      <c r="N9" s="447"/>
      <c r="O9" s="447"/>
      <c r="P9" s="447"/>
      <c r="Q9" s="447"/>
      <c r="R9" s="447"/>
      <c r="S9" s="448"/>
      <c r="T9" s="248" t="str">
        <f>IF($C9="","",IF(VLOOKUP($C9,'6.データ入力'!$A$17:$K$51,8,0)="","",VLOOKUP($C9,'6.データ入力'!$A$17:$K$51,8,0)))</f>
        <v/>
      </c>
      <c r="U9" s="249" t="str">
        <f>IF($C9="","",IF(VLOOKUP($C9,'6.データ入力'!$A$17:$K$51,9,0)="","",VLOOKUP($C9,'6.データ入力'!$A$17:$K$51,9,0)))</f>
        <v/>
      </c>
      <c r="V9" s="249" t="str">
        <f>IF($C9="","",IF(VLOOKUP($C9,'6.データ入力'!$A$17:$K$51,10,0)="","",VLOOKUP($C9,'6.データ入力'!$A$17:$K$51,10,0)))</f>
        <v/>
      </c>
      <c r="W9" s="249" t="str">
        <f>IF($C9="","",IF(VLOOKUP($C9,'6.データ入力'!$A$17:$K$51,11,0)="","",VLOOKUP($C9,'6.データ入力'!$A$17:$K$51,11,0)))</f>
        <v/>
      </c>
    </row>
    <row r="10" spans="1:23" s="38" customFormat="1" ht="21" customHeight="1">
      <c r="A10" s="38">
        <v>3</v>
      </c>
      <c r="B10" s="120" t="str">
        <f>IF($C10="","",IF(VLOOKUP($C10,'6.データ入力'!$A$17:$K$51,2,0)="","",VLOOKUP($C10,'6.データ入力'!$A$17:$K$51,2,0)))</f>
        <v>コーチ</v>
      </c>
      <c r="C10" s="248">
        <f>IF('6.データ入力'!A19="","",IF('6.データ入力'!A19&gt;99,"",'6.データ入力'!A19))</f>
        <v>32</v>
      </c>
      <c r="D10" s="249" t="str">
        <f>IF($C10="","",IF(VLOOKUP($C10,'6.データ入力'!$A$17:$K$51,3,0)="","",VLOOKUP($C10,'6.データ入力'!$A$17:$K$51,3,0)))</f>
        <v/>
      </c>
      <c r="E10" s="446" t="str">
        <f>IF($C10="","",IF(VLOOKUP($C10,'6.データ入力'!$A$17:$K$51,4,0)="","",VLOOKUP($C10,'6.データ入力'!$A$17:$K$51,4,0)))</f>
        <v/>
      </c>
      <c r="F10" s="447"/>
      <c r="G10" s="447"/>
      <c r="H10" s="448"/>
      <c r="I10" s="252" t="str">
        <f>IF($C10="","",IF(VLOOKUP($C10,'6.データ入力'!$A$17:$K$51,5,0)="","",VLOOKUP($C10,'6.データ入力'!$A$17:$K$51,5,0)))</f>
        <v/>
      </c>
      <c r="J10" s="446" t="str">
        <f>IF($C10="","",IF(VLOOKUP($C10,'6.データ入力'!$A$17:$K$51,6,0)="","",VLOOKUP($C10,'6.データ入力'!$A$17:$K$51,6,0)))</f>
        <v/>
      </c>
      <c r="K10" s="447"/>
      <c r="L10" s="447"/>
      <c r="M10" s="447"/>
      <c r="N10" s="447"/>
      <c r="O10" s="447"/>
      <c r="P10" s="447"/>
      <c r="Q10" s="447"/>
      <c r="R10" s="447"/>
      <c r="S10" s="448"/>
      <c r="T10" s="248" t="str">
        <f>IF($C10="","",IF(VLOOKUP($C10,'6.データ入力'!$A$17:$K$51,8,0)="","",VLOOKUP($C10,'6.データ入力'!$A$17:$K$51,8,0)))</f>
        <v/>
      </c>
      <c r="U10" s="249" t="str">
        <f>IF($C10="","",IF(VLOOKUP($C10,'6.データ入力'!$A$17:$K$51,9,0)="","",VLOOKUP($C10,'6.データ入力'!$A$17:$K$51,9,0)))</f>
        <v/>
      </c>
      <c r="V10" s="249" t="str">
        <f>IF($C10="","",IF(VLOOKUP($C10,'6.データ入力'!$A$17:$K$51,10,0)="","",VLOOKUP($C10,'6.データ入力'!$A$17:$K$51,10,0)))</f>
        <v/>
      </c>
      <c r="W10" s="249" t="str">
        <f>IF($C10="","",IF(VLOOKUP($C10,'6.データ入力'!$A$17:$K$51,11,0)="","",VLOOKUP($C10,'6.データ入力'!$A$17:$K$51,11,0)))</f>
        <v/>
      </c>
    </row>
    <row r="11" spans="1:23" s="38" customFormat="1" ht="21" customHeight="1">
      <c r="A11" s="38">
        <v>4</v>
      </c>
      <c r="B11" s="120" t="str">
        <f>IF($C11="","",IF(VLOOKUP($C11,'6.データ入力'!$A$17:$K$51,2,0)="","",VLOOKUP($C11,'6.データ入力'!$A$17:$K$51,2,0)))</f>
        <v>主将</v>
      </c>
      <c r="C11" s="248">
        <f>IF('6.データ入力'!A20="","",IF('6.データ入力'!A20&gt;99,"",'6.データ入力'!A20))</f>
        <v>10</v>
      </c>
      <c r="D11" s="249" t="str">
        <f>IF($C11="","",IF(VLOOKUP($C11,'6.データ入力'!$A$17:$K$51,3,0)="","",VLOOKUP($C11,'6.データ入力'!$A$17:$K$51,3,0)))</f>
        <v/>
      </c>
      <c r="E11" s="446" t="str">
        <f>IF($C11="","",IF(VLOOKUP($C11,'6.データ入力'!$A$17:$K$51,4,0)="","",VLOOKUP($C11,'6.データ入力'!$A$17:$K$51,4,0)))</f>
        <v/>
      </c>
      <c r="F11" s="447"/>
      <c r="G11" s="447"/>
      <c r="H11" s="448"/>
      <c r="I11" s="252" t="str">
        <f>IF($C11="","",IF(VLOOKUP($C11,'6.データ入力'!$A$17:$K$51,5,0)="","",VLOOKUP($C11,'6.データ入力'!$A$17:$K$51,5,0)))</f>
        <v/>
      </c>
      <c r="J11" s="446" t="str">
        <f>IF($C11="","",IF(VLOOKUP($C11,'6.データ入力'!$A$17:$K$51,6,0)="","",VLOOKUP($C11,'6.データ入力'!$A$17:$K$51,6,0)))</f>
        <v/>
      </c>
      <c r="K11" s="447"/>
      <c r="L11" s="447"/>
      <c r="M11" s="447"/>
      <c r="N11" s="447"/>
      <c r="O11" s="447"/>
      <c r="P11" s="447"/>
      <c r="Q11" s="447"/>
      <c r="R11" s="447"/>
      <c r="S11" s="448"/>
      <c r="T11" s="248" t="str">
        <f>IF($C11="","",IF(VLOOKUP($C11,'6.データ入力'!$A$17:$K$51,8,0)="","",VLOOKUP($C11,'6.データ入力'!$A$17:$K$51,8,0)))</f>
        <v/>
      </c>
      <c r="U11" s="249" t="str">
        <f>IF($C11="","",IF(VLOOKUP($C11,'6.データ入力'!$A$17:$K$51,9,0)="","",VLOOKUP($C11,'6.データ入力'!$A$17:$K$51,9,0)))</f>
        <v/>
      </c>
      <c r="V11" s="249" t="str">
        <f>IF($C11="","",IF(VLOOKUP($C11,'6.データ入力'!$A$17:$K$51,10,0)="","",VLOOKUP($C11,'6.データ入力'!$A$17:$K$51,10,0)))</f>
        <v/>
      </c>
      <c r="W11" s="249" t="str">
        <f>IF($C11="","",IF(VLOOKUP($C11,'6.データ入力'!$A$17:$K$51,11,0)="","",VLOOKUP($C11,'6.データ入力'!$A$17:$K$51,11,0)))</f>
        <v/>
      </c>
    </row>
    <row r="12" spans="1:23" s="38" customFormat="1" ht="21" customHeight="1">
      <c r="A12" s="38">
        <v>5</v>
      </c>
      <c r="B12" s="120"/>
      <c r="C12" s="248" t="str">
        <f>IF('6.データ入力'!A21="","",IF('6.データ入力'!A21&gt;99,"",'6.データ入力'!A21))</f>
        <v/>
      </c>
      <c r="D12" s="249" t="str">
        <f>IF($C12="","",IF(VLOOKUP($C12,'6.データ入力'!$A$17:$K$51,3,0)="","",VLOOKUP($C12,'6.データ入力'!$A$17:$K$51,3,0)))</f>
        <v/>
      </c>
      <c r="E12" s="446" t="str">
        <f>IF($C12="","",IF(VLOOKUP($C12,'6.データ入力'!$A$17:$K$51,4,0)="","",VLOOKUP($C12,'6.データ入力'!$A$17:$K$51,4,0)))</f>
        <v/>
      </c>
      <c r="F12" s="447"/>
      <c r="G12" s="447"/>
      <c r="H12" s="448"/>
      <c r="I12" s="252" t="str">
        <f>IF($C12="","",IF(VLOOKUP($C12,'6.データ入力'!$A$17:$K$51,5,0)="","",VLOOKUP($C12,'6.データ入力'!$A$17:$K$51,5,0)))</f>
        <v/>
      </c>
      <c r="J12" s="446" t="str">
        <f>IF($C12="","",IF(VLOOKUP($C12,'6.データ入力'!$A$17:$K$51,6,0)="","",VLOOKUP($C12,'6.データ入力'!$A$17:$K$51,6,0)))</f>
        <v/>
      </c>
      <c r="K12" s="447"/>
      <c r="L12" s="447"/>
      <c r="M12" s="447"/>
      <c r="N12" s="447"/>
      <c r="O12" s="447"/>
      <c r="P12" s="447"/>
      <c r="Q12" s="447"/>
      <c r="R12" s="447"/>
      <c r="S12" s="448"/>
      <c r="T12" s="248" t="str">
        <f>IF($C12="","",IF(VLOOKUP($C12,'6.データ入力'!$A$17:$K$51,8,0)="","",VLOOKUP($C12,'6.データ入力'!$A$17:$K$51,8,0)))</f>
        <v/>
      </c>
      <c r="U12" s="249" t="str">
        <f>IF($C12="","",IF(VLOOKUP($C12,'6.データ入力'!$A$17:$K$51,9,0)="","",VLOOKUP($C12,'6.データ入力'!$A$17:$K$51,9,0)))</f>
        <v/>
      </c>
      <c r="V12" s="249" t="str">
        <f>IF($C12="","",IF(VLOOKUP($C12,'6.データ入力'!$A$17:$K$51,10,0)="","",VLOOKUP($C12,'6.データ入力'!$A$17:$K$51,10,0)))</f>
        <v/>
      </c>
      <c r="W12" s="249" t="str">
        <f>IF($C12="","",IF(VLOOKUP($C12,'6.データ入力'!$A$17:$K$51,11,0)="","",VLOOKUP($C12,'6.データ入力'!$A$17:$K$51,11,0)))</f>
        <v/>
      </c>
    </row>
    <row r="13" spans="1:23" s="38" customFormat="1" ht="21" customHeight="1">
      <c r="A13" s="38">
        <v>6</v>
      </c>
      <c r="B13" s="120"/>
      <c r="C13" s="248" t="str">
        <f>IF('6.データ入力'!A22="","",IF('6.データ入力'!A22&gt;99,"",'6.データ入力'!A22))</f>
        <v/>
      </c>
      <c r="D13" s="249" t="str">
        <f>IF($C13="","",IF(VLOOKUP($C13,'6.データ入力'!$A$17:$K$51,3,0)="","",VLOOKUP($C13,'6.データ入力'!$A$17:$K$51,3,0)))</f>
        <v/>
      </c>
      <c r="E13" s="446" t="str">
        <f>IF($C13="","",IF(VLOOKUP($C13,'6.データ入力'!$A$17:$K$51,4,0)="","",VLOOKUP($C13,'6.データ入力'!$A$17:$K$51,4,0)))</f>
        <v/>
      </c>
      <c r="F13" s="447"/>
      <c r="G13" s="447"/>
      <c r="H13" s="448"/>
      <c r="I13" s="252" t="str">
        <f>IF($C13="","",IF(VLOOKUP($C13,'6.データ入力'!$A$17:$K$51,5,0)="","",VLOOKUP($C13,'6.データ入力'!$A$17:$K$51,5,0)))</f>
        <v/>
      </c>
      <c r="J13" s="446" t="str">
        <f>IF($C13="","",IF(VLOOKUP($C13,'6.データ入力'!$A$17:$K$51,6,0)="","",VLOOKUP($C13,'6.データ入力'!$A$17:$K$51,6,0)))</f>
        <v/>
      </c>
      <c r="K13" s="447"/>
      <c r="L13" s="447"/>
      <c r="M13" s="447"/>
      <c r="N13" s="447"/>
      <c r="O13" s="447"/>
      <c r="P13" s="447"/>
      <c r="Q13" s="447"/>
      <c r="R13" s="447"/>
      <c r="S13" s="448"/>
      <c r="T13" s="248" t="str">
        <f>IF($C13="","",IF(VLOOKUP($C13,'6.データ入力'!$A$17:$K$51,8,0)="","",VLOOKUP($C13,'6.データ入力'!$A$17:$K$51,8,0)))</f>
        <v/>
      </c>
      <c r="U13" s="249" t="str">
        <f>IF($C13="","",IF(VLOOKUP($C13,'6.データ入力'!$A$17:$K$51,9,0)="","",VLOOKUP($C13,'6.データ入力'!$A$17:$K$51,9,0)))</f>
        <v/>
      </c>
      <c r="V13" s="249" t="str">
        <f>IF($C13="","",IF(VLOOKUP($C13,'6.データ入力'!$A$17:$K$51,10,0)="","",VLOOKUP($C13,'6.データ入力'!$A$17:$K$51,10,0)))</f>
        <v/>
      </c>
      <c r="W13" s="249" t="str">
        <f>IF($C13="","",IF(VLOOKUP($C13,'6.データ入力'!$A$17:$K$51,11,0)="","",VLOOKUP($C13,'6.データ入力'!$A$17:$K$51,11,0)))</f>
        <v/>
      </c>
    </row>
    <row r="14" spans="1:23" s="38" customFormat="1" ht="21" customHeight="1">
      <c r="A14" s="38">
        <v>7</v>
      </c>
      <c r="B14" s="120"/>
      <c r="C14" s="248" t="str">
        <f>IF('6.データ入力'!A23="","",IF('6.データ入力'!A23&gt;99,"",'6.データ入力'!A23))</f>
        <v/>
      </c>
      <c r="D14" s="249" t="str">
        <f>IF($C14="","",IF(VLOOKUP($C14,'6.データ入力'!$A$17:$K$51,3,0)="","",VLOOKUP($C14,'6.データ入力'!$A$17:$K$51,3,0)))</f>
        <v/>
      </c>
      <c r="E14" s="446" t="str">
        <f>IF($C14="","",IF(VLOOKUP($C14,'6.データ入力'!$A$17:$K$51,4,0)="","",VLOOKUP($C14,'6.データ入力'!$A$17:$K$51,4,0)))</f>
        <v/>
      </c>
      <c r="F14" s="447"/>
      <c r="G14" s="447"/>
      <c r="H14" s="448"/>
      <c r="I14" s="252" t="str">
        <f>IF($C14="","",IF(VLOOKUP($C14,'6.データ入力'!$A$17:$K$51,5,0)="","",VLOOKUP($C14,'6.データ入力'!$A$17:$K$51,5,0)))</f>
        <v/>
      </c>
      <c r="J14" s="446" t="str">
        <f>IF($C14="","",IF(VLOOKUP($C14,'6.データ入力'!$A$17:$K$51,6,0)="","",VLOOKUP($C14,'6.データ入力'!$A$17:$K$51,6,0)))</f>
        <v/>
      </c>
      <c r="K14" s="447"/>
      <c r="L14" s="447"/>
      <c r="M14" s="447"/>
      <c r="N14" s="447"/>
      <c r="O14" s="447"/>
      <c r="P14" s="447"/>
      <c r="Q14" s="447"/>
      <c r="R14" s="447"/>
      <c r="S14" s="448"/>
      <c r="T14" s="248" t="str">
        <f>IF($C14="","",IF(VLOOKUP($C14,'6.データ入力'!$A$17:$K$51,8,0)="","",VLOOKUP($C14,'6.データ入力'!$A$17:$K$51,8,0)))</f>
        <v/>
      </c>
      <c r="U14" s="249" t="str">
        <f>IF($C14="","",IF(VLOOKUP($C14,'6.データ入力'!$A$17:$K$51,9,0)="","",VLOOKUP($C14,'6.データ入力'!$A$17:$K$51,9,0)))</f>
        <v/>
      </c>
      <c r="V14" s="249" t="str">
        <f>IF($C14="","",IF(VLOOKUP($C14,'6.データ入力'!$A$17:$K$51,10,0)="","",VLOOKUP($C14,'6.データ入力'!$A$17:$K$51,10,0)))</f>
        <v/>
      </c>
      <c r="W14" s="249" t="str">
        <f>IF($C14="","",IF(VLOOKUP($C14,'6.データ入力'!$A$17:$K$51,11,0)="","",VLOOKUP($C14,'6.データ入力'!$A$17:$K$51,11,0)))</f>
        <v/>
      </c>
    </row>
    <row r="15" spans="1:23" s="38" customFormat="1" ht="21" customHeight="1">
      <c r="A15" s="38">
        <v>8</v>
      </c>
      <c r="B15" s="120"/>
      <c r="C15" s="248" t="str">
        <f>IF('6.データ入力'!A24="","",IF('6.データ入力'!A24&gt;99,"",'6.データ入力'!A24))</f>
        <v/>
      </c>
      <c r="D15" s="249" t="str">
        <f>IF($C15="","",IF(VLOOKUP($C15,'6.データ入力'!$A$17:$K$51,3,0)="","",VLOOKUP($C15,'6.データ入力'!$A$17:$K$51,3,0)))</f>
        <v/>
      </c>
      <c r="E15" s="446" t="str">
        <f>IF($C15="","",IF(VLOOKUP($C15,'6.データ入力'!$A$17:$K$51,4,0)="","",VLOOKUP($C15,'6.データ入力'!$A$17:$K$51,4,0)))</f>
        <v/>
      </c>
      <c r="F15" s="447"/>
      <c r="G15" s="447"/>
      <c r="H15" s="448"/>
      <c r="I15" s="252" t="str">
        <f>IF($C15="","",IF(VLOOKUP($C15,'6.データ入力'!$A$17:$K$51,5,0)="","",VLOOKUP($C15,'6.データ入力'!$A$17:$K$51,5,0)))</f>
        <v/>
      </c>
      <c r="J15" s="446" t="str">
        <f>IF($C15="","",IF(VLOOKUP($C15,'6.データ入力'!$A$17:$K$51,6,0)="","",VLOOKUP($C15,'6.データ入力'!$A$17:$K$51,6,0)))</f>
        <v/>
      </c>
      <c r="K15" s="447"/>
      <c r="L15" s="447"/>
      <c r="M15" s="447"/>
      <c r="N15" s="447"/>
      <c r="O15" s="447"/>
      <c r="P15" s="447"/>
      <c r="Q15" s="447"/>
      <c r="R15" s="447"/>
      <c r="S15" s="448"/>
      <c r="T15" s="248" t="str">
        <f>IF($C15="","",IF(VLOOKUP($C15,'6.データ入力'!$A$17:$K$51,8,0)="","",VLOOKUP($C15,'6.データ入力'!$A$17:$K$51,8,0)))</f>
        <v/>
      </c>
      <c r="U15" s="249" t="str">
        <f>IF($C15="","",IF(VLOOKUP($C15,'6.データ入力'!$A$17:$K$51,9,0)="","",VLOOKUP($C15,'6.データ入力'!$A$17:$K$51,9,0)))</f>
        <v/>
      </c>
      <c r="V15" s="249" t="str">
        <f>IF($C15="","",IF(VLOOKUP($C15,'6.データ入力'!$A$17:$K$51,10,0)="","",VLOOKUP($C15,'6.データ入力'!$A$17:$K$51,10,0)))</f>
        <v/>
      </c>
      <c r="W15" s="249" t="str">
        <f>IF($C15="","",IF(VLOOKUP($C15,'6.データ入力'!$A$17:$K$51,11,0)="","",VLOOKUP($C15,'6.データ入力'!$A$17:$K$51,11,0)))</f>
        <v/>
      </c>
    </row>
    <row r="16" spans="1:23" s="38" customFormat="1" ht="21" customHeight="1">
      <c r="A16" s="38">
        <v>9</v>
      </c>
      <c r="B16" s="225"/>
      <c r="C16" s="248" t="str">
        <f>IF('6.データ入力'!A25="","",IF('6.データ入力'!A25&gt;99,"",'6.データ入力'!A25))</f>
        <v/>
      </c>
      <c r="D16" s="249" t="str">
        <f>IF($C16="","",IF(VLOOKUP($C16,'6.データ入力'!$A$17:$K$51,3,0)="","",VLOOKUP($C16,'6.データ入力'!$A$17:$K$51,3,0)))</f>
        <v/>
      </c>
      <c r="E16" s="446" t="str">
        <f>IF($C16="","",IF(VLOOKUP($C16,'6.データ入力'!$A$17:$K$51,4,0)="","",VLOOKUP($C16,'6.データ入力'!$A$17:$K$51,4,0)))</f>
        <v/>
      </c>
      <c r="F16" s="447"/>
      <c r="G16" s="447"/>
      <c r="H16" s="448"/>
      <c r="I16" s="252" t="str">
        <f>IF($C16="","",IF(VLOOKUP($C16,'6.データ入力'!$A$17:$K$51,5,0)="","",VLOOKUP($C16,'6.データ入力'!$A$17:$K$51,5,0)))</f>
        <v/>
      </c>
      <c r="J16" s="446" t="str">
        <f>IF($C16="","",IF(VLOOKUP($C16,'6.データ入力'!$A$17:$K$51,6,0)="","",VLOOKUP($C16,'6.データ入力'!$A$17:$K$51,6,0)))</f>
        <v/>
      </c>
      <c r="K16" s="447"/>
      <c r="L16" s="447"/>
      <c r="M16" s="447"/>
      <c r="N16" s="447"/>
      <c r="O16" s="447"/>
      <c r="P16" s="447"/>
      <c r="Q16" s="447"/>
      <c r="R16" s="447"/>
      <c r="S16" s="448"/>
      <c r="T16" s="248" t="str">
        <f>IF($C16="","",IF(VLOOKUP($C16,'6.データ入力'!$A$17:$K$51,8,0)="","",VLOOKUP($C16,'6.データ入力'!$A$17:$K$51,8,0)))</f>
        <v/>
      </c>
      <c r="U16" s="249" t="str">
        <f>IF($C16="","",IF(VLOOKUP($C16,'6.データ入力'!$A$17:$K$51,9,0)="","",VLOOKUP($C16,'6.データ入力'!$A$17:$K$51,9,0)))</f>
        <v/>
      </c>
      <c r="V16" s="249" t="str">
        <f>IF($C16="","",IF(VLOOKUP($C16,'6.データ入力'!$A$17:$K$51,10,0)="","",VLOOKUP($C16,'6.データ入力'!$A$17:$K$51,10,0)))</f>
        <v/>
      </c>
      <c r="W16" s="249" t="str">
        <f>IF($C16="","",IF(VLOOKUP($C16,'6.データ入力'!$A$17:$K$51,11,0)="","",VLOOKUP($C16,'6.データ入力'!$A$17:$K$51,11,0)))</f>
        <v/>
      </c>
    </row>
    <row r="17" spans="1:23" s="38" customFormat="1" ht="21" customHeight="1">
      <c r="A17" s="38">
        <v>10</v>
      </c>
      <c r="B17" s="225"/>
      <c r="C17" s="248" t="str">
        <f>IF('6.データ入力'!A26="","",IF('6.データ入力'!A26&gt;99,"",'6.データ入力'!A26))</f>
        <v/>
      </c>
      <c r="D17" s="249" t="str">
        <f>IF($C17="","",IF(VLOOKUP($C17,'6.データ入力'!$A$17:$K$51,3,0)="","",VLOOKUP($C17,'6.データ入力'!$A$17:$K$51,3,0)))</f>
        <v/>
      </c>
      <c r="E17" s="446" t="str">
        <f>IF($C17="","",IF(VLOOKUP($C17,'6.データ入力'!$A$17:$K$51,4,0)="","",VLOOKUP($C17,'6.データ入力'!$A$17:$K$51,4,0)))</f>
        <v/>
      </c>
      <c r="F17" s="447"/>
      <c r="G17" s="447"/>
      <c r="H17" s="448"/>
      <c r="I17" s="252" t="str">
        <f>IF($C17="","",IF(VLOOKUP($C17,'6.データ入力'!$A$17:$K$51,5,0)="","",VLOOKUP($C17,'6.データ入力'!$A$17:$K$51,5,0)))</f>
        <v/>
      </c>
      <c r="J17" s="446" t="str">
        <f>IF($C17="","",IF(VLOOKUP($C17,'6.データ入力'!$A$17:$K$51,6,0)="","",VLOOKUP($C17,'6.データ入力'!$A$17:$K$51,6,0)))</f>
        <v/>
      </c>
      <c r="K17" s="447"/>
      <c r="L17" s="447"/>
      <c r="M17" s="447"/>
      <c r="N17" s="447"/>
      <c r="O17" s="447"/>
      <c r="P17" s="447"/>
      <c r="Q17" s="447"/>
      <c r="R17" s="447"/>
      <c r="S17" s="448"/>
      <c r="T17" s="248" t="str">
        <f>IF($C17="","",IF(VLOOKUP($C17,'6.データ入力'!$A$17:$K$51,8,0)="","",VLOOKUP($C17,'6.データ入力'!$A$17:$K$51,8,0)))</f>
        <v/>
      </c>
      <c r="U17" s="249" t="str">
        <f>IF($C17="","",IF(VLOOKUP($C17,'6.データ入力'!$A$17:$K$51,9,0)="","",VLOOKUP($C17,'6.データ入力'!$A$17:$K$51,9,0)))</f>
        <v/>
      </c>
      <c r="V17" s="249" t="str">
        <f>IF($C17="","",IF(VLOOKUP($C17,'6.データ入力'!$A$17:$K$51,10,0)="","",VLOOKUP($C17,'6.データ入力'!$A$17:$K$51,10,0)))</f>
        <v/>
      </c>
      <c r="W17" s="249" t="str">
        <f>IF($C17="","",IF(VLOOKUP($C17,'6.データ入力'!$A$17:$K$51,11,0)="","",VLOOKUP($C17,'6.データ入力'!$A$17:$K$51,11,0)))</f>
        <v/>
      </c>
    </row>
    <row r="18" spans="1:23" s="38" customFormat="1" ht="21" customHeight="1">
      <c r="A18" s="38">
        <v>11</v>
      </c>
      <c r="B18" s="225"/>
      <c r="C18" s="248" t="str">
        <f>IF('6.データ入力'!A27="","",IF('6.データ入力'!A27&gt;99,"",'6.データ入力'!A27))</f>
        <v/>
      </c>
      <c r="D18" s="249" t="str">
        <f>IF($C18="","",IF(VLOOKUP($C18,'6.データ入力'!$A$17:$K$51,3,0)="","",VLOOKUP($C18,'6.データ入力'!$A$17:$K$51,3,0)))</f>
        <v/>
      </c>
      <c r="E18" s="446" t="str">
        <f>IF($C18="","",IF(VLOOKUP($C18,'6.データ入力'!$A$17:$K$51,4,0)="","",VLOOKUP($C18,'6.データ入力'!$A$17:$K$51,4,0)))</f>
        <v/>
      </c>
      <c r="F18" s="447"/>
      <c r="G18" s="447"/>
      <c r="H18" s="448"/>
      <c r="I18" s="252" t="str">
        <f>IF($C18="","",IF(VLOOKUP($C18,'6.データ入力'!$A$17:$K$51,5,0)="","",VLOOKUP($C18,'6.データ入力'!$A$17:$K$51,5,0)))</f>
        <v/>
      </c>
      <c r="J18" s="446" t="str">
        <f>IF($C18="","",IF(VLOOKUP($C18,'6.データ入力'!$A$17:$K$51,6,0)="","",VLOOKUP($C18,'6.データ入力'!$A$17:$K$51,6,0)))</f>
        <v/>
      </c>
      <c r="K18" s="447"/>
      <c r="L18" s="447"/>
      <c r="M18" s="447"/>
      <c r="N18" s="447"/>
      <c r="O18" s="447"/>
      <c r="P18" s="447"/>
      <c r="Q18" s="447"/>
      <c r="R18" s="447"/>
      <c r="S18" s="448"/>
      <c r="T18" s="248" t="str">
        <f>IF($C18="","",IF(VLOOKUP($C18,'6.データ入力'!$A$17:$K$51,8,0)="","",VLOOKUP($C18,'6.データ入力'!$A$17:$K$51,8,0)))</f>
        <v/>
      </c>
      <c r="U18" s="249" t="str">
        <f>IF($C18="","",IF(VLOOKUP($C18,'6.データ入力'!$A$17:$K$51,9,0)="","",VLOOKUP($C18,'6.データ入力'!$A$17:$K$51,9,0)))</f>
        <v/>
      </c>
      <c r="V18" s="249" t="str">
        <f>IF($C18="","",IF(VLOOKUP($C18,'6.データ入力'!$A$17:$K$51,10,0)="","",VLOOKUP($C18,'6.データ入力'!$A$17:$K$51,10,0)))</f>
        <v/>
      </c>
      <c r="W18" s="249" t="str">
        <f>IF($C18="","",IF(VLOOKUP($C18,'6.データ入力'!$A$17:$K$51,11,0)="","",VLOOKUP($C18,'6.データ入力'!$A$17:$K$51,11,0)))</f>
        <v/>
      </c>
    </row>
    <row r="19" spans="1:23" s="38" customFormat="1" ht="21" customHeight="1">
      <c r="A19" s="38">
        <v>12</v>
      </c>
      <c r="B19" s="225"/>
      <c r="C19" s="248" t="str">
        <f>IF('6.データ入力'!A28="","",IF('6.データ入力'!A28&gt;99,"",'6.データ入力'!A28))</f>
        <v/>
      </c>
      <c r="D19" s="249" t="str">
        <f>IF($C19="","",IF(VLOOKUP($C19,'6.データ入力'!$A$17:$K$51,3,0)="","",VLOOKUP($C19,'6.データ入力'!$A$17:$K$51,3,0)))</f>
        <v/>
      </c>
      <c r="E19" s="446" t="str">
        <f>IF($C19="","",IF(VLOOKUP($C19,'6.データ入力'!$A$17:$K$51,4,0)="","",VLOOKUP($C19,'6.データ入力'!$A$17:$K$51,4,0)))</f>
        <v/>
      </c>
      <c r="F19" s="447"/>
      <c r="G19" s="447"/>
      <c r="H19" s="448"/>
      <c r="I19" s="252" t="str">
        <f>IF($C19="","",IF(VLOOKUP($C19,'6.データ入力'!$A$17:$K$51,5,0)="","",VLOOKUP($C19,'6.データ入力'!$A$17:$K$51,5,0)))</f>
        <v/>
      </c>
      <c r="J19" s="446" t="str">
        <f>IF($C19="","",IF(VLOOKUP($C19,'6.データ入力'!$A$17:$K$51,6,0)="","",VLOOKUP($C19,'6.データ入力'!$A$17:$K$51,6,0)))</f>
        <v/>
      </c>
      <c r="K19" s="447"/>
      <c r="L19" s="447"/>
      <c r="M19" s="447"/>
      <c r="N19" s="447"/>
      <c r="O19" s="447"/>
      <c r="P19" s="447"/>
      <c r="Q19" s="447"/>
      <c r="R19" s="447"/>
      <c r="S19" s="448"/>
      <c r="T19" s="248" t="str">
        <f>IF($C19="","",IF(VLOOKUP($C19,'6.データ入力'!$A$17:$K$51,8,0)="","",VLOOKUP($C19,'6.データ入力'!$A$17:$K$51,8,0)))</f>
        <v/>
      </c>
      <c r="U19" s="249" t="str">
        <f>IF($C19="","",IF(VLOOKUP($C19,'6.データ入力'!$A$17:$K$51,9,0)="","",VLOOKUP($C19,'6.データ入力'!$A$17:$K$51,9,0)))</f>
        <v/>
      </c>
      <c r="V19" s="249" t="str">
        <f>IF($C19="","",IF(VLOOKUP($C19,'6.データ入力'!$A$17:$K$51,10,0)="","",VLOOKUP($C19,'6.データ入力'!$A$17:$K$51,10,0)))</f>
        <v/>
      </c>
      <c r="W19" s="249" t="str">
        <f>IF($C19="","",IF(VLOOKUP($C19,'6.データ入力'!$A$17:$K$51,11,0)="","",VLOOKUP($C19,'6.データ入力'!$A$17:$K$51,11,0)))</f>
        <v/>
      </c>
    </row>
    <row r="20" spans="1:23" s="38" customFormat="1" ht="21" customHeight="1">
      <c r="A20" s="38">
        <v>13</v>
      </c>
      <c r="B20" s="225"/>
      <c r="C20" s="248" t="str">
        <f>IF('6.データ入力'!A29="","",IF('6.データ入力'!A29&gt;99,"",'6.データ入力'!A29))</f>
        <v/>
      </c>
      <c r="D20" s="249" t="str">
        <f>IF($C20="","",IF(VLOOKUP($C20,'6.データ入力'!$A$17:$K$51,3,0)="","",VLOOKUP($C20,'6.データ入力'!$A$17:$K$51,3,0)))</f>
        <v/>
      </c>
      <c r="E20" s="446" t="str">
        <f>IF($C20="","",IF(VLOOKUP($C20,'6.データ入力'!$A$17:$K$51,4,0)="","",VLOOKUP($C20,'6.データ入力'!$A$17:$K$51,4,0)))</f>
        <v/>
      </c>
      <c r="F20" s="447"/>
      <c r="G20" s="447"/>
      <c r="H20" s="448"/>
      <c r="I20" s="252" t="str">
        <f>IF($C20="","",IF(VLOOKUP($C20,'6.データ入力'!$A$17:$K$51,5,0)="","",VLOOKUP($C20,'6.データ入力'!$A$17:$K$51,5,0)))</f>
        <v/>
      </c>
      <c r="J20" s="446" t="str">
        <f>IF($C20="","",IF(VLOOKUP($C20,'6.データ入力'!$A$17:$K$51,6,0)="","",VLOOKUP($C20,'6.データ入力'!$A$17:$K$51,6,0)))</f>
        <v/>
      </c>
      <c r="K20" s="447"/>
      <c r="L20" s="447"/>
      <c r="M20" s="447"/>
      <c r="N20" s="447"/>
      <c r="O20" s="447"/>
      <c r="P20" s="447"/>
      <c r="Q20" s="447"/>
      <c r="R20" s="447"/>
      <c r="S20" s="448"/>
      <c r="T20" s="248" t="str">
        <f>IF($C20="","",IF(VLOOKUP($C20,'6.データ入力'!$A$17:$K$51,8,0)="","",VLOOKUP($C20,'6.データ入力'!$A$17:$K$51,8,0)))</f>
        <v/>
      </c>
      <c r="U20" s="249" t="str">
        <f>IF($C20="","",IF(VLOOKUP($C20,'6.データ入力'!$A$17:$K$51,9,0)="","",VLOOKUP($C20,'6.データ入力'!$A$17:$K$51,9,0)))</f>
        <v/>
      </c>
      <c r="V20" s="249" t="str">
        <f>IF($C20="","",IF(VLOOKUP($C20,'6.データ入力'!$A$17:$K$51,10,0)="","",VLOOKUP($C20,'6.データ入力'!$A$17:$K$51,10,0)))</f>
        <v/>
      </c>
      <c r="W20" s="249" t="str">
        <f>IF($C20="","",IF(VLOOKUP($C20,'6.データ入力'!$A$17:$K$51,11,0)="","",VLOOKUP($C20,'6.データ入力'!$A$17:$K$51,11,0)))</f>
        <v/>
      </c>
    </row>
    <row r="21" spans="1:23" s="38" customFormat="1" ht="21" customHeight="1">
      <c r="A21" s="38">
        <v>14</v>
      </c>
      <c r="B21" s="225"/>
      <c r="C21" s="248" t="str">
        <f>IF('6.データ入力'!A30="","",IF('6.データ入力'!A30&gt;99,"",'6.データ入力'!A30))</f>
        <v/>
      </c>
      <c r="D21" s="249" t="str">
        <f>IF($C21="","",IF(VLOOKUP($C21,'6.データ入力'!$A$17:$K$51,3,0)="","",VLOOKUP($C21,'6.データ入力'!$A$17:$K$51,3,0)))</f>
        <v/>
      </c>
      <c r="E21" s="446" t="str">
        <f>IF($C21="","",IF(VLOOKUP($C21,'6.データ入力'!$A$17:$K$51,4,0)="","",VLOOKUP($C21,'6.データ入力'!$A$17:$K$51,4,0)))</f>
        <v/>
      </c>
      <c r="F21" s="447"/>
      <c r="G21" s="447"/>
      <c r="H21" s="448"/>
      <c r="I21" s="252" t="str">
        <f>IF($C21="","",IF(VLOOKUP($C21,'6.データ入力'!$A$17:$K$51,5,0)="","",VLOOKUP($C21,'6.データ入力'!$A$17:$K$51,5,0)))</f>
        <v/>
      </c>
      <c r="J21" s="446" t="str">
        <f>IF($C21="","",IF(VLOOKUP($C21,'6.データ入力'!$A$17:$K$51,6,0)="","",VLOOKUP($C21,'6.データ入力'!$A$17:$K$51,6,0)))</f>
        <v/>
      </c>
      <c r="K21" s="447"/>
      <c r="L21" s="447"/>
      <c r="M21" s="447"/>
      <c r="N21" s="447"/>
      <c r="O21" s="447"/>
      <c r="P21" s="447"/>
      <c r="Q21" s="447"/>
      <c r="R21" s="447"/>
      <c r="S21" s="448"/>
      <c r="T21" s="248" t="str">
        <f>IF($C21="","",IF(VLOOKUP($C21,'6.データ入力'!$A$17:$K$51,8,0)="","",VLOOKUP($C21,'6.データ入力'!$A$17:$K$51,8,0)))</f>
        <v/>
      </c>
      <c r="U21" s="249" t="str">
        <f>IF($C21="","",IF(VLOOKUP($C21,'6.データ入力'!$A$17:$K$51,9,0)="","",VLOOKUP($C21,'6.データ入力'!$A$17:$K$51,9,0)))</f>
        <v/>
      </c>
      <c r="V21" s="249" t="str">
        <f>IF($C21="","",IF(VLOOKUP($C21,'6.データ入力'!$A$17:$K$51,10,0)="","",VLOOKUP($C21,'6.データ入力'!$A$17:$K$51,10,0)))</f>
        <v/>
      </c>
      <c r="W21" s="249" t="str">
        <f>IF($C21="","",IF(VLOOKUP($C21,'6.データ入力'!$A$17:$K$51,11,0)="","",VLOOKUP($C21,'6.データ入力'!$A$17:$K$51,11,0)))</f>
        <v/>
      </c>
    </row>
    <row r="22" spans="1:23" s="38" customFormat="1" ht="21" customHeight="1">
      <c r="A22" s="38">
        <v>15</v>
      </c>
      <c r="B22" s="225"/>
      <c r="C22" s="248" t="str">
        <f>IF('6.データ入力'!A31="","",IF('6.データ入力'!A31&gt;99,"",'6.データ入力'!A31))</f>
        <v/>
      </c>
      <c r="D22" s="249" t="str">
        <f>IF($C22="","",IF(VLOOKUP($C22,'6.データ入力'!$A$17:$K$51,3,0)="","",VLOOKUP($C22,'6.データ入力'!$A$17:$K$51,3,0)))</f>
        <v/>
      </c>
      <c r="E22" s="446" t="str">
        <f>IF($C22="","",IF(VLOOKUP($C22,'6.データ入力'!$A$17:$K$51,4,0)="","",VLOOKUP($C22,'6.データ入力'!$A$17:$K$51,4,0)))</f>
        <v/>
      </c>
      <c r="F22" s="447"/>
      <c r="G22" s="447"/>
      <c r="H22" s="448"/>
      <c r="I22" s="252" t="str">
        <f>IF($C22="","",IF(VLOOKUP($C22,'6.データ入力'!$A$17:$K$51,5,0)="","",VLOOKUP($C22,'6.データ入力'!$A$17:$K$51,5,0)))</f>
        <v/>
      </c>
      <c r="J22" s="446" t="str">
        <f>IF($C22="","",IF(VLOOKUP($C22,'6.データ入力'!$A$17:$K$51,6,0)="","",VLOOKUP($C22,'6.データ入力'!$A$17:$K$51,6,0)))</f>
        <v/>
      </c>
      <c r="K22" s="447"/>
      <c r="L22" s="447"/>
      <c r="M22" s="447"/>
      <c r="N22" s="447"/>
      <c r="O22" s="447"/>
      <c r="P22" s="447"/>
      <c r="Q22" s="447"/>
      <c r="R22" s="447"/>
      <c r="S22" s="448"/>
      <c r="T22" s="248" t="str">
        <f>IF($C22="","",IF(VLOOKUP($C22,'6.データ入力'!$A$17:$K$51,8,0)="","",VLOOKUP($C22,'6.データ入力'!$A$17:$K$51,8,0)))</f>
        <v/>
      </c>
      <c r="U22" s="249" t="str">
        <f>IF($C22="","",IF(VLOOKUP($C22,'6.データ入力'!$A$17:$K$51,9,0)="","",VLOOKUP($C22,'6.データ入力'!$A$17:$K$51,9,0)))</f>
        <v/>
      </c>
      <c r="V22" s="249" t="str">
        <f>IF($C22="","",IF(VLOOKUP($C22,'6.データ入力'!$A$17:$K$51,10,0)="","",VLOOKUP($C22,'6.データ入力'!$A$17:$K$51,10,0)))</f>
        <v/>
      </c>
      <c r="W22" s="249" t="str">
        <f>IF($C22="","",IF(VLOOKUP($C22,'6.データ入力'!$A$17:$K$51,11,0)="","",VLOOKUP($C22,'6.データ入力'!$A$17:$K$51,11,0)))</f>
        <v/>
      </c>
    </row>
    <row r="23" spans="1:23" s="38" customFormat="1" ht="21" customHeight="1">
      <c r="A23" s="38">
        <v>16</v>
      </c>
      <c r="B23" s="225"/>
      <c r="C23" s="248" t="str">
        <f>IF('6.データ入力'!A32="","",IF('6.データ入力'!A32&gt;99,"",'6.データ入力'!A32))</f>
        <v/>
      </c>
      <c r="D23" s="249" t="str">
        <f>IF($C23="","",IF(VLOOKUP($C23,'6.データ入力'!$A$17:$K$51,3,0)="","",VLOOKUP($C23,'6.データ入力'!$A$17:$K$51,3,0)))</f>
        <v/>
      </c>
      <c r="E23" s="446" t="str">
        <f>IF($C23="","",IF(VLOOKUP($C23,'6.データ入力'!$A$17:$K$51,4,0)="","",VLOOKUP($C23,'6.データ入力'!$A$17:$K$51,4,0)))</f>
        <v/>
      </c>
      <c r="F23" s="447"/>
      <c r="G23" s="447"/>
      <c r="H23" s="448"/>
      <c r="I23" s="252" t="str">
        <f>IF($C23="","",IF(VLOOKUP($C23,'6.データ入力'!$A$17:$K$51,5,0)="","",VLOOKUP($C23,'6.データ入力'!$A$17:$K$51,5,0)))</f>
        <v/>
      </c>
      <c r="J23" s="446" t="str">
        <f>IF($C23="","",IF(VLOOKUP($C23,'6.データ入力'!$A$17:$K$51,6,0)="","",VLOOKUP($C23,'6.データ入力'!$A$17:$K$51,6,0)))</f>
        <v/>
      </c>
      <c r="K23" s="447"/>
      <c r="L23" s="447"/>
      <c r="M23" s="447"/>
      <c r="N23" s="447"/>
      <c r="O23" s="447"/>
      <c r="P23" s="447"/>
      <c r="Q23" s="447"/>
      <c r="R23" s="447"/>
      <c r="S23" s="448"/>
      <c r="T23" s="248" t="str">
        <f>IF($C23="","",IF(VLOOKUP($C23,'6.データ入力'!$A$17:$K$51,8,0)="","",VLOOKUP($C23,'6.データ入力'!$A$17:$K$51,8,0)))</f>
        <v/>
      </c>
      <c r="U23" s="249" t="str">
        <f>IF($C23="","",IF(VLOOKUP($C23,'6.データ入力'!$A$17:$K$51,9,0)="","",VLOOKUP($C23,'6.データ入力'!$A$17:$K$51,9,0)))</f>
        <v/>
      </c>
      <c r="V23" s="249" t="str">
        <f>IF($C23="","",IF(VLOOKUP($C23,'6.データ入力'!$A$17:$K$51,10,0)="","",VLOOKUP($C23,'6.データ入力'!$A$17:$K$51,10,0)))</f>
        <v/>
      </c>
      <c r="W23" s="249" t="str">
        <f>IF($C23="","",IF(VLOOKUP($C23,'6.データ入力'!$A$17:$K$51,11,0)="","",VLOOKUP($C23,'6.データ入力'!$A$17:$K$51,11,0)))</f>
        <v/>
      </c>
    </row>
    <row r="24" spans="1:23" s="38" customFormat="1" ht="21" customHeight="1">
      <c r="A24" s="38">
        <v>17</v>
      </c>
      <c r="B24" s="225"/>
      <c r="C24" s="248" t="str">
        <f>IF('6.データ入力'!A33="","",IF('6.データ入力'!A33&gt;99,"",'6.データ入力'!A33))</f>
        <v/>
      </c>
      <c r="D24" s="249" t="str">
        <f>IF($C24="","",IF(VLOOKUP($C24,'6.データ入力'!$A$17:$K$51,3,0)="","",VLOOKUP($C24,'6.データ入力'!$A$17:$K$51,3,0)))</f>
        <v/>
      </c>
      <c r="E24" s="446" t="str">
        <f>IF($C24="","",IF(VLOOKUP($C24,'6.データ入力'!$A$17:$K$51,4,0)="","",VLOOKUP($C24,'6.データ入力'!$A$17:$K$51,4,0)))</f>
        <v/>
      </c>
      <c r="F24" s="447"/>
      <c r="G24" s="447"/>
      <c r="H24" s="448"/>
      <c r="I24" s="252" t="str">
        <f>IF($C24="","",IF(VLOOKUP($C24,'6.データ入力'!$A$17:$K$51,5,0)="","",VLOOKUP($C24,'6.データ入力'!$A$17:$K$51,5,0)))</f>
        <v/>
      </c>
      <c r="J24" s="446" t="str">
        <f>IF($C24="","",IF(VLOOKUP($C24,'6.データ入力'!$A$17:$K$51,6,0)="","",VLOOKUP($C24,'6.データ入力'!$A$17:$K$51,6,0)))</f>
        <v/>
      </c>
      <c r="K24" s="447"/>
      <c r="L24" s="447"/>
      <c r="M24" s="447"/>
      <c r="N24" s="447"/>
      <c r="O24" s="447"/>
      <c r="P24" s="447"/>
      <c r="Q24" s="447"/>
      <c r="R24" s="447"/>
      <c r="S24" s="448"/>
      <c r="T24" s="248" t="str">
        <f>IF($C24="","",IF(VLOOKUP($C24,'6.データ入力'!$A$17:$K$51,8,0)="","",VLOOKUP($C24,'6.データ入力'!$A$17:$K$51,8,0)))</f>
        <v/>
      </c>
      <c r="U24" s="249" t="str">
        <f>IF($C24="","",IF(VLOOKUP($C24,'6.データ入力'!$A$17:$K$51,9,0)="","",VLOOKUP($C24,'6.データ入力'!$A$17:$K$51,9,0)))</f>
        <v/>
      </c>
      <c r="V24" s="249" t="str">
        <f>IF($C24="","",IF(VLOOKUP($C24,'6.データ入力'!$A$17:$K$51,10,0)="","",VLOOKUP($C24,'6.データ入力'!$A$17:$K$51,10,0)))</f>
        <v/>
      </c>
      <c r="W24" s="249" t="str">
        <f>IF($C24="","",IF(VLOOKUP($C24,'6.データ入力'!$A$17:$K$51,11,0)="","",VLOOKUP($C24,'6.データ入力'!$A$17:$K$51,11,0)))</f>
        <v/>
      </c>
    </row>
    <row r="25" spans="1:23" s="38" customFormat="1" ht="21" customHeight="1">
      <c r="A25" s="38">
        <v>18</v>
      </c>
      <c r="B25" s="225"/>
      <c r="C25" s="248" t="str">
        <f>IF('6.データ入力'!A34="","",IF('6.データ入力'!A34&gt;99,"",'6.データ入力'!A34))</f>
        <v/>
      </c>
      <c r="D25" s="249" t="str">
        <f>IF($C25="","",IF(VLOOKUP($C25,'6.データ入力'!$A$17:$K$51,3,0)="","",VLOOKUP($C25,'6.データ入力'!$A$17:$K$51,3,0)))</f>
        <v/>
      </c>
      <c r="E25" s="446" t="str">
        <f>IF($C25="","",IF(VLOOKUP($C25,'6.データ入力'!$A$17:$K$51,4,0)="","",VLOOKUP($C25,'6.データ入力'!$A$17:$K$51,4,0)))</f>
        <v/>
      </c>
      <c r="F25" s="447"/>
      <c r="G25" s="447"/>
      <c r="H25" s="448"/>
      <c r="I25" s="252" t="str">
        <f>IF($C25="","",IF(VLOOKUP($C25,'6.データ入力'!$A$17:$K$51,5,0)="","",VLOOKUP($C25,'6.データ入力'!$A$17:$K$51,5,0)))</f>
        <v/>
      </c>
      <c r="J25" s="446" t="str">
        <f>IF($C25="","",IF(VLOOKUP($C25,'6.データ入力'!$A$17:$K$51,6,0)="","",VLOOKUP($C25,'6.データ入力'!$A$17:$K$51,6,0)))</f>
        <v/>
      </c>
      <c r="K25" s="447"/>
      <c r="L25" s="447"/>
      <c r="M25" s="447"/>
      <c r="N25" s="447"/>
      <c r="O25" s="447"/>
      <c r="P25" s="447"/>
      <c r="Q25" s="447"/>
      <c r="R25" s="447"/>
      <c r="S25" s="448"/>
      <c r="T25" s="248" t="str">
        <f>IF($C25="","",IF(VLOOKUP($C25,'6.データ入力'!$A$17:$K$51,8,0)="","",VLOOKUP($C25,'6.データ入力'!$A$17:$K$51,8,0)))</f>
        <v/>
      </c>
      <c r="U25" s="249" t="str">
        <f>IF($C25="","",IF(VLOOKUP($C25,'6.データ入力'!$A$17:$K$51,9,0)="","",VLOOKUP($C25,'6.データ入力'!$A$17:$K$51,9,0)))</f>
        <v/>
      </c>
      <c r="V25" s="249" t="str">
        <f>IF($C25="","",IF(VLOOKUP($C25,'6.データ入力'!$A$17:$K$51,10,0)="","",VLOOKUP($C25,'6.データ入力'!$A$17:$K$51,10,0)))</f>
        <v/>
      </c>
      <c r="W25" s="249" t="str">
        <f>IF($C25="","",IF(VLOOKUP($C25,'6.データ入力'!$A$17:$K$51,11,0)="","",VLOOKUP($C25,'6.データ入力'!$A$17:$K$51,11,0)))</f>
        <v/>
      </c>
    </row>
    <row r="26" spans="1:23" s="38" customFormat="1" ht="21" customHeight="1">
      <c r="A26" s="38">
        <v>19</v>
      </c>
      <c r="B26" s="225"/>
      <c r="C26" s="248" t="str">
        <f>IF('6.データ入力'!A35="","",IF('6.データ入力'!A35&gt;99,"",'6.データ入力'!A35))</f>
        <v/>
      </c>
      <c r="D26" s="249" t="str">
        <f>IF($C26="","",IF(VLOOKUP($C26,'6.データ入力'!$A$17:$K$51,3,0)="","",VLOOKUP($C26,'6.データ入力'!$A$17:$K$51,3,0)))</f>
        <v/>
      </c>
      <c r="E26" s="446" t="str">
        <f>IF($C26="","",IF(VLOOKUP($C26,'6.データ入力'!$A$17:$K$51,4,0)="","",VLOOKUP($C26,'6.データ入力'!$A$17:$K$51,4,0)))</f>
        <v/>
      </c>
      <c r="F26" s="447"/>
      <c r="G26" s="447"/>
      <c r="H26" s="448"/>
      <c r="I26" s="252" t="str">
        <f>IF($C26="","",IF(VLOOKUP($C26,'6.データ入力'!$A$17:$K$51,5,0)="","",VLOOKUP($C26,'6.データ入力'!$A$17:$K$51,5,0)))</f>
        <v/>
      </c>
      <c r="J26" s="446" t="str">
        <f>IF($C26="","",IF(VLOOKUP($C26,'6.データ入力'!$A$17:$K$51,6,0)="","",VLOOKUP($C26,'6.データ入力'!$A$17:$K$51,6,0)))</f>
        <v/>
      </c>
      <c r="K26" s="447"/>
      <c r="L26" s="447"/>
      <c r="M26" s="447"/>
      <c r="N26" s="447"/>
      <c r="O26" s="447"/>
      <c r="P26" s="447"/>
      <c r="Q26" s="447"/>
      <c r="R26" s="447"/>
      <c r="S26" s="448"/>
      <c r="T26" s="248" t="str">
        <f>IF($C26="","",IF(VLOOKUP($C26,'6.データ入力'!$A$17:$K$51,8,0)="","",VLOOKUP($C26,'6.データ入力'!$A$17:$K$51,8,0)))</f>
        <v/>
      </c>
      <c r="U26" s="249" t="str">
        <f>IF($C26="","",IF(VLOOKUP($C26,'6.データ入力'!$A$17:$K$51,9,0)="","",VLOOKUP($C26,'6.データ入力'!$A$17:$K$51,9,0)))</f>
        <v/>
      </c>
      <c r="V26" s="249" t="str">
        <f>IF($C26="","",IF(VLOOKUP($C26,'6.データ入力'!$A$17:$K$51,10,0)="","",VLOOKUP($C26,'6.データ入力'!$A$17:$K$51,10,0)))</f>
        <v/>
      </c>
      <c r="W26" s="249" t="str">
        <f>IF($C26="","",IF(VLOOKUP($C26,'6.データ入力'!$A$17:$K$51,11,0)="","",VLOOKUP($C26,'6.データ入力'!$A$17:$K$51,11,0)))</f>
        <v/>
      </c>
    </row>
    <row r="27" spans="1:23" s="38" customFormat="1" ht="21" customHeight="1">
      <c r="A27" s="38">
        <v>20</v>
      </c>
      <c r="B27" s="225"/>
      <c r="C27" s="248" t="str">
        <f>IF('6.データ入力'!A36="","",IF('6.データ入力'!A36&gt;99,"",'6.データ入力'!A36))</f>
        <v/>
      </c>
      <c r="D27" s="249" t="str">
        <f>IF($C27="","",IF(VLOOKUP($C27,'6.データ入力'!$A$17:$K$51,3,0)="","",VLOOKUP($C27,'6.データ入力'!$A$17:$K$51,3,0)))</f>
        <v/>
      </c>
      <c r="E27" s="446" t="str">
        <f>IF($C27="","",IF(VLOOKUP($C27,'6.データ入力'!$A$17:$K$51,4,0)="","",VLOOKUP($C27,'6.データ入力'!$A$17:$K$51,4,0)))</f>
        <v/>
      </c>
      <c r="F27" s="447"/>
      <c r="G27" s="447"/>
      <c r="H27" s="448"/>
      <c r="I27" s="252" t="str">
        <f>IF($C27="","",IF(VLOOKUP($C27,'6.データ入力'!$A$17:$K$51,5,0)="","",VLOOKUP($C27,'6.データ入力'!$A$17:$K$51,5,0)))</f>
        <v/>
      </c>
      <c r="J27" s="446" t="str">
        <f>IF($C27="","",IF(VLOOKUP($C27,'6.データ入力'!$A$17:$K$51,6,0)="","",VLOOKUP($C27,'6.データ入力'!$A$17:$K$51,6,0)))</f>
        <v/>
      </c>
      <c r="K27" s="447"/>
      <c r="L27" s="447"/>
      <c r="M27" s="447"/>
      <c r="N27" s="447"/>
      <c r="O27" s="447"/>
      <c r="P27" s="447"/>
      <c r="Q27" s="447"/>
      <c r="R27" s="447"/>
      <c r="S27" s="448"/>
      <c r="T27" s="248" t="str">
        <f>IF($C27="","",IF(VLOOKUP($C27,'6.データ入力'!$A$17:$K$51,8,0)="","",VLOOKUP($C27,'6.データ入力'!$A$17:$K$51,8,0)))</f>
        <v/>
      </c>
      <c r="U27" s="249" t="str">
        <f>IF($C27="","",IF(VLOOKUP($C27,'6.データ入力'!$A$17:$K$51,9,0)="","",VLOOKUP($C27,'6.データ入力'!$A$17:$K$51,9,0)))</f>
        <v/>
      </c>
      <c r="V27" s="249" t="str">
        <f>IF($C27="","",IF(VLOOKUP($C27,'6.データ入力'!$A$17:$K$51,10,0)="","",VLOOKUP($C27,'6.データ入力'!$A$17:$K$51,10,0)))</f>
        <v/>
      </c>
      <c r="W27" s="249" t="str">
        <f>IF($C27="","",IF(VLOOKUP($C27,'6.データ入力'!$A$17:$K$51,11,0)="","",VLOOKUP($C27,'6.データ入力'!$A$17:$K$51,11,0)))</f>
        <v/>
      </c>
    </row>
    <row r="28" spans="1:23" s="38" customFormat="1" ht="21" customHeight="1">
      <c r="A28" s="38">
        <v>21</v>
      </c>
      <c r="B28" s="225"/>
      <c r="C28" s="248" t="str">
        <f>IF('6.データ入力'!A37="","",IF('6.データ入力'!A37&gt;99,"",'6.データ入力'!A37))</f>
        <v/>
      </c>
      <c r="D28" s="249" t="str">
        <f>IF($C28="","",IF(VLOOKUP($C28,'6.データ入力'!$A$17:$K$51,3,0)="","",VLOOKUP($C28,'6.データ入力'!$A$17:$K$51,3,0)))</f>
        <v/>
      </c>
      <c r="E28" s="446" t="str">
        <f>IF($C28="","",IF(VLOOKUP($C28,'6.データ入力'!$A$17:$K$51,4,0)="","",VLOOKUP($C28,'6.データ入力'!$A$17:$K$51,4,0)))</f>
        <v/>
      </c>
      <c r="F28" s="447"/>
      <c r="G28" s="447"/>
      <c r="H28" s="448"/>
      <c r="I28" s="252" t="str">
        <f>IF($C28="","",IF(VLOOKUP($C28,'6.データ入力'!$A$17:$K$51,5,0)="","",VLOOKUP($C28,'6.データ入力'!$A$17:$K$51,5,0)))</f>
        <v/>
      </c>
      <c r="J28" s="446" t="str">
        <f>IF($C28="","",IF(VLOOKUP($C28,'6.データ入力'!$A$17:$K$51,6,0)="","",VLOOKUP($C28,'6.データ入力'!$A$17:$K$51,6,0)))</f>
        <v/>
      </c>
      <c r="K28" s="447"/>
      <c r="L28" s="447"/>
      <c r="M28" s="447"/>
      <c r="N28" s="447"/>
      <c r="O28" s="447"/>
      <c r="P28" s="447"/>
      <c r="Q28" s="447"/>
      <c r="R28" s="447"/>
      <c r="S28" s="448"/>
      <c r="T28" s="248" t="str">
        <f>IF($C28="","",IF(VLOOKUP($C28,'6.データ入力'!$A$17:$K$51,8,0)="","",VLOOKUP($C28,'6.データ入力'!$A$17:$K$51,8,0)))</f>
        <v/>
      </c>
      <c r="U28" s="249" t="str">
        <f>IF($C28="","",IF(VLOOKUP($C28,'6.データ入力'!$A$17:$K$51,9,0)="","",VLOOKUP($C28,'6.データ入力'!$A$17:$K$51,9,0)))</f>
        <v/>
      </c>
      <c r="V28" s="249" t="str">
        <f>IF($C28="","",IF(VLOOKUP($C28,'6.データ入力'!$A$17:$K$51,10,0)="","",VLOOKUP($C28,'6.データ入力'!$A$17:$K$51,10,0)))</f>
        <v/>
      </c>
      <c r="W28" s="249" t="str">
        <f>IF($C28="","",IF(VLOOKUP($C28,'6.データ入力'!$A$17:$K$51,11,0)="","",VLOOKUP($C28,'6.データ入力'!$A$17:$K$51,11,0)))</f>
        <v/>
      </c>
    </row>
    <row r="29" spans="1:23" s="38" customFormat="1" ht="21" customHeight="1">
      <c r="A29" s="38">
        <v>22</v>
      </c>
      <c r="B29" s="225"/>
      <c r="C29" s="248" t="str">
        <f>IF('6.データ入力'!A38="","",IF('6.データ入力'!A38&gt;99,"",'6.データ入力'!A38))</f>
        <v/>
      </c>
      <c r="D29" s="249" t="str">
        <f>IF($C29="","",IF(VLOOKUP($C29,'6.データ入力'!$A$17:$K$51,3,0)="","",VLOOKUP($C29,'6.データ入力'!$A$17:$K$51,3,0)))</f>
        <v/>
      </c>
      <c r="E29" s="446" t="str">
        <f>IF($C29="","",IF(VLOOKUP($C29,'6.データ入力'!$A$17:$K$51,4,0)="","",VLOOKUP($C29,'6.データ入力'!$A$17:$K$51,4,0)))</f>
        <v/>
      </c>
      <c r="F29" s="447"/>
      <c r="G29" s="447"/>
      <c r="H29" s="448"/>
      <c r="I29" s="252" t="str">
        <f>IF($C29="","",IF(VLOOKUP($C29,'6.データ入力'!$A$17:$K$51,5,0)="","",VLOOKUP($C29,'6.データ入力'!$A$17:$K$51,5,0)))</f>
        <v/>
      </c>
      <c r="J29" s="446" t="str">
        <f>IF($C29="","",IF(VLOOKUP($C29,'6.データ入力'!$A$17:$K$51,6,0)="","",VLOOKUP($C29,'6.データ入力'!$A$17:$K$51,6,0)))</f>
        <v/>
      </c>
      <c r="K29" s="447"/>
      <c r="L29" s="447"/>
      <c r="M29" s="447"/>
      <c r="N29" s="447"/>
      <c r="O29" s="447"/>
      <c r="P29" s="447"/>
      <c r="Q29" s="447"/>
      <c r="R29" s="447"/>
      <c r="S29" s="448"/>
      <c r="T29" s="248" t="str">
        <f>IF($C29="","",IF(VLOOKUP($C29,'6.データ入力'!$A$17:$K$51,8,0)="","",VLOOKUP($C29,'6.データ入力'!$A$17:$K$51,8,0)))</f>
        <v/>
      </c>
      <c r="U29" s="249" t="str">
        <f>IF($C29="","",IF(VLOOKUP($C29,'6.データ入力'!$A$17:$K$51,9,0)="","",VLOOKUP($C29,'6.データ入力'!$A$17:$K$51,9,0)))</f>
        <v/>
      </c>
      <c r="V29" s="249" t="str">
        <f>IF($C29="","",IF(VLOOKUP($C29,'6.データ入力'!$A$17:$K$51,10,0)="","",VLOOKUP($C29,'6.データ入力'!$A$17:$K$51,10,0)))</f>
        <v/>
      </c>
      <c r="W29" s="249" t="str">
        <f>IF($C29="","",IF(VLOOKUP($C29,'6.データ入力'!$A$17:$K$51,11,0)="","",VLOOKUP($C29,'6.データ入力'!$A$17:$K$51,11,0)))</f>
        <v/>
      </c>
    </row>
    <row r="30" spans="1:23" s="38" customFormat="1" ht="21" customHeight="1">
      <c r="A30" s="38">
        <v>23</v>
      </c>
      <c r="B30" s="225"/>
      <c r="C30" s="248" t="str">
        <f>IF('6.データ入力'!A39="","",IF('6.データ入力'!A39&gt;99,"",'6.データ入力'!A39))</f>
        <v/>
      </c>
      <c r="D30" s="249" t="str">
        <f>IF($C30="","",IF(VLOOKUP($C30,'6.データ入力'!$A$17:$K$51,3,0)="","",VLOOKUP($C30,'6.データ入力'!$A$17:$K$51,3,0)))</f>
        <v/>
      </c>
      <c r="E30" s="446" t="str">
        <f>IF($C30="","",IF(VLOOKUP($C30,'6.データ入力'!$A$17:$K$51,4,0)="","",VLOOKUP($C30,'6.データ入力'!$A$17:$K$51,4,0)))</f>
        <v/>
      </c>
      <c r="F30" s="447"/>
      <c r="G30" s="447"/>
      <c r="H30" s="448"/>
      <c r="I30" s="252" t="str">
        <f>IF($C30="","",IF(VLOOKUP($C30,'6.データ入力'!$A$17:$K$51,5,0)="","",VLOOKUP($C30,'6.データ入力'!$A$17:$K$51,5,0)))</f>
        <v/>
      </c>
      <c r="J30" s="446" t="str">
        <f>IF($C30="","",IF(VLOOKUP($C30,'6.データ入力'!$A$17:$K$51,6,0)="","",VLOOKUP($C30,'6.データ入力'!$A$17:$K$51,6,0)))</f>
        <v/>
      </c>
      <c r="K30" s="447"/>
      <c r="L30" s="447"/>
      <c r="M30" s="447"/>
      <c r="N30" s="447"/>
      <c r="O30" s="447"/>
      <c r="P30" s="447"/>
      <c r="Q30" s="447"/>
      <c r="R30" s="447"/>
      <c r="S30" s="448"/>
      <c r="T30" s="248" t="str">
        <f>IF($C30="","",IF(VLOOKUP($C30,'6.データ入力'!$A$17:$K$51,8,0)="","",VLOOKUP($C30,'6.データ入力'!$A$17:$K$51,8,0)))</f>
        <v/>
      </c>
      <c r="U30" s="249" t="str">
        <f>IF($C30="","",IF(VLOOKUP($C30,'6.データ入力'!$A$17:$K$51,9,0)="","",VLOOKUP($C30,'6.データ入力'!$A$17:$K$51,9,0)))</f>
        <v/>
      </c>
      <c r="V30" s="249" t="str">
        <f>IF($C30="","",IF(VLOOKUP($C30,'6.データ入力'!$A$17:$K$51,10,0)="","",VLOOKUP($C30,'6.データ入力'!$A$17:$K$51,10,0)))</f>
        <v/>
      </c>
      <c r="W30" s="249" t="str">
        <f>IF($C30="","",IF(VLOOKUP($C30,'6.データ入力'!$A$17:$K$51,11,0)="","",VLOOKUP($C30,'6.データ入力'!$A$17:$K$51,11,0)))</f>
        <v/>
      </c>
    </row>
    <row r="31" spans="1:23" s="38" customFormat="1" ht="21" customHeight="1">
      <c r="A31" s="38">
        <v>24</v>
      </c>
      <c r="B31" s="225"/>
      <c r="C31" s="248" t="str">
        <f>IF('6.データ入力'!A40="","",IF('6.データ入力'!A40&gt;99,"",'6.データ入力'!A40))</f>
        <v/>
      </c>
      <c r="D31" s="249" t="str">
        <f>IF($C31="","",IF(VLOOKUP($C31,'6.データ入力'!$A$17:$K$51,3,0)="","",VLOOKUP($C31,'6.データ入力'!$A$17:$K$51,3,0)))</f>
        <v/>
      </c>
      <c r="E31" s="446" t="str">
        <f>IF($C31="","",IF(VLOOKUP($C31,'6.データ入力'!$A$17:$K$51,4,0)="","",VLOOKUP($C31,'6.データ入力'!$A$17:$K$51,4,0)))</f>
        <v/>
      </c>
      <c r="F31" s="447"/>
      <c r="G31" s="447"/>
      <c r="H31" s="448"/>
      <c r="I31" s="252" t="str">
        <f>IF($C31="","",IF(VLOOKUP($C31,'6.データ入力'!$A$17:$K$51,5,0)="","",VLOOKUP($C31,'6.データ入力'!$A$17:$K$51,5,0)))</f>
        <v/>
      </c>
      <c r="J31" s="446" t="str">
        <f>IF($C31="","",IF(VLOOKUP($C31,'6.データ入力'!$A$17:$K$51,6,0)="","",VLOOKUP($C31,'6.データ入力'!$A$17:$K$51,6,0)))</f>
        <v/>
      </c>
      <c r="K31" s="447"/>
      <c r="L31" s="447"/>
      <c r="M31" s="447"/>
      <c r="N31" s="447"/>
      <c r="O31" s="447"/>
      <c r="P31" s="447"/>
      <c r="Q31" s="447"/>
      <c r="R31" s="447"/>
      <c r="S31" s="448"/>
      <c r="T31" s="248" t="str">
        <f>IF($C31="","",IF(VLOOKUP($C31,'6.データ入力'!$A$17:$K$51,8,0)="","",VLOOKUP($C31,'6.データ入力'!$A$17:$K$51,8,0)))</f>
        <v/>
      </c>
      <c r="U31" s="249" t="str">
        <f>IF($C31="","",IF(VLOOKUP($C31,'6.データ入力'!$A$17:$K$51,9,0)="","",VLOOKUP($C31,'6.データ入力'!$A$17:$K$51,9,0)))</f>
        <v/>
      </c>
      <c r="V31" s="249" t="str">
        <f>IF($C31="","",IF(VLOOKUP($C31,'6.データ入力'!$A$17:$K$51,10,0)="","",VLOOKUP($C31,'6.データ入力'!$A$17:$K$51,10,0)))</f>
        <v/>
      </c>
      <c r="W31" s="249" t="str">
        <f>IF($C31="","",IF(VLOOKUP($C31,'6.データ入力'!$A$17:$K$51,11,0)="","",VLOOKUP($C31,'6.データ入力'!$A$17:$K$51,11,0)))</f>
        <v/>
      </c>
    </row>
    <row r="32" spans="1:23" s="38" customFormat="1" ht="21" customHeight="1">
      <c r="A32" s="38">
        <v>25</v>
      </c>
      <c r="B32" s="225"/>
      <c r="C32" s="248" t="str">
        <f>IF('6.データ入力'!A41="","",IF('6.データ入力'!A41&gt;99,"",'6.データ入力'!A41))</f>
        <v/>
      </c>
      <c r="D32" s="249" t="str">
        <f>IF($C32="","",IF(VLOOKUP($C32,'6.データ入力'!$A$17:$K$51,3,0)="","",VLOOKUP($C32,'6.データ入力'!$A$17:$K$51,3,0)))</f>
        <v/>
      </c>
      <c r="E32" s="446" t="str">
        <f>IF($C32="","",IF(VLOOKUP($C32,'6.データ入力'!$A$17:$K$51,4,0)="","",VLOOKUP($C32,'6.データ入力'!$A$17:$K$51,4,0)))</f>
        <v/>
      </c>
      <c r="F32" s="447"/>
      <c r="G32" s="447"/>
      <c r="H32" s="448"/>
      <c r="I32" s="252" t="str">
        <f>IF($C32="","",IF(VLOOKUP($C32,'6.データ入力'!$A$17:$K$51,5,0)="","",VLOOKUP($C32,'6.データ入力'!$A$17:$K$51,5,0)))</f>
        <v/>
      </c>
      <c r="J32" s="446" t="str">
        <f>IF($C32="","",IF(VLOOKUP($C32,'6.データ入力'!$A$17:$K$51,6,0)="","",VLOOKUP($C32,'6.データ入力'!$A$17:$K$51,6,0)))</f>
        <v/>
      </c>
      <c r="K32" s="447"/>
      <c r="L32" s="447"/>
      <c r="M32" s="447"/>
      <c r="N32" s="447"/>
      <c r="O32" s="447"/>
      <c r="P32" s="447"/>
      <c r="Q32" s="447"/>
      <c r="R32" s="447"/>
      <c r="S32" s="448"/>
      <c r="T32" s="248" t="str">
        <f>IF($C32="","",IF(VLOOKUP($C32,'6.データ入力'!$A$17:$K$51,8,0)="","",VLOOKUP($C32,'6.データ入力'!$A$17:$K$51,8,0)))</f>
        <v/>
      </c>
      <c r="U32" s="249" t="str">
        <f>IF($C32="","",IF(VLOOKUP($C32,'6.データ入力'!$A$17:$K$51,9,0)="","",VLOOKUP($C32,'6.データ入力'!$A$17:$K$51,9,0)))</f>
        <v/>
      </c>
      <c r="V32" s="249" t="str">
        <f>IF($C32="","",IF(VLOOKUP($C32,'6.データ入力'!$A$17:$K$51,10,0)="","",VLOOKUP($C32,'6.データ入力'!$A$17:$K$51,10,0)))</f>
        <v/>
      </c>
      <c r="W32" s="249" t="str">
        <f>IF($C32="","",IF(VLOOKUP($C32,'6.データ入力'!$A$17:$K$51,11,0)="","",VLOOKUP($C32,'6.データ入力'!$A$17:$K$51,11,0)))</f>
        <v/>
      </c>
    </row>
    <row r="33" spans="1:31" s="38" customFormat="1" ht="21" customHeight="1">
      <c r="A33" s="38">
        <v>26</v>
      </c>
      <c r="B33" s="225"/>
      <c r="C33" s="248" t="str">
        <f>IF('6.データ入力'!A42="","",IF('6.データ入力'!A42&gt;99,"",'6.データ入力'!A42))</f>
        <v/>
      </c>
      <c r="D33" s="249" t="str">
        <f>IF($C33="","",IF(VLOOKUP($C33,'6.データ入力'!$A$17:$K$51,3,0)="","",VLOOKUP($C33,'6.データ入力'!$A$17:$K$51,3,0)))</f>
        <v/>
      </c>
      <c r="E33" s="446" t="str">
        <f>IF($C33="","",IF(VLOOKUP($C33,'6.データ入力'!$A$17:$K$51,4,0)="","",VLOOKUP($C33,'6.データ入力'!$A$17:$K$51,4,0)))</f>
        <v/>
      </c>
      <c r="F33" s="447"/>
      <c r="G33" s="447"/>
      <c r="H33" s="448"/>
      <c r="I33" s="252" t="str">
        <f>IF($C33="","",IF(VLOOKUP($C33,'6.データ入力'!$A$17:$K$51,5,0)="","",VLOOKUP($C33,'6.データ入力'!$A$17:$K$51,5,0)))</f>
        <v/>
      </c>
      <c r="J33" s="446" t="str">
        <f>IF($C33="","",IF(VLOOKUP($C33,'6.データ入力'!$A$17:$K$51,6,0)="","",VLOOKUP($C33,'6.データ入力'!$A$17:$K$51,6,0)))</f>
        <v/>
      </c>
      <c r="K33" s="447"/>
      <c r="L33" s="447"/>
      <c r="M33" s="447"/>
      <c r="N33" s="447"/>
      <c r="O33" s="447"/>
      <c r="P33" s="447"/>
      <c r="Q33" s="447"/>
      <c r="R33" s="447"/>
      <c r="S33" s="448"/>
      <c r="T33" s="248" t="str">
        <f>IF($C33="","",IF(VLOOKUP($C33,'6.データ入力'!$A$17:$K$51,8,0)="","",VLOOKUP($C33,'6.データ入力'!$A$17:$K$51,8,0)))</f>
        <v/>
      </c>
      <c r="U33" s="249" t="str">
        <f>IF($C33="","",IF(VLOOKUP($C33,'6.データ入力'!$A$17:$K$51,9,0)="","",VLOOKUP($C33,'6.データ入力'!$A$17:$K$51,9,0)))</f>
        <v/>
      </c>
      <c r="V33" s="249" t="str">
        <f>IF($C33="","",IF(VLOOKUP($C33,'6.データ入力'!$A$17:$K$51,10,0)="","",VLOOKUP($C33,'6.データ入力'!$A$17:$K$51,10,0)))</f>
        <v/>
      </c>
      <c r="W33" s="249" t="str">
        <f>IF($C33="","",IF(VLOOKUP($C33,'6.データ入力'!$A$17:$K$51,11,0)="","",VLOOKUP($C33,'6.データ入力'!$A$17:$K$51,11,0)))</f>
        <v/>
      </c>
    </row>
    <row r="34" spans="1:31" s="38" customFormat="1" ht="21" customHeight="1">
      <c r="A34" s="38">
        <v>27</v>
      </c>
      <c r="B34" s="225"/>
      <c r="C34" s="248" t="str">
        <f>IF('6.データ入力'!A43="","",IF('6.データ入力'!A43&gt;99,"",'6.データ入力'!A43))</f>
        <v/>
      </c>
      <c r="D34" s="249" t="str">
        <f>IF($C34="","",IF(VLOOKUP($C34,'6.データ入力'!$A$17:$K$51,3,0)="","",VLOOKUP($C34,'6.データ入力'!$A$17:$K$51,3,0)))</f>
        <v/>
      </c>
      <c r="E34" s="446" t="str">
        <f>IF($C34="","",IF(VLOOKUP($C34,'6.データ入力'!$A$17:$K$51,4,0)="","",VLOOKUP($C34,'6.データ入力'!$A$17:$K$51,4,0)))</f>
        <v/>
      </c>
      <c r="F34" s="447"/>
      <c r="G34" s="447"/>
      <c r="H34" s="448"/>
      <c r="I34" s="252" t="str">
        <f>IF($C34="","",IF(VLOOKUP($C34,'6.データ入力'!$A$17:$K$51,5,0)="","",VLOOKUP($C34,'6.データ入力'!$A$17:$K$51,5,0)))</f>
        <v/>
      </c>
      <c r="J34" s="446" t="str">
        <f>IF($C34="","",IF(VLOOKUP($C34,'6.データ入力'!$A$17:$K$51,6,0)="","",VLOOKUP($C34,'6.データ入力'!$A$17:$K$51,6,0)))</f>
        <v/>
      </c>
      <c r="K34" s="447"/>
      <c r="L34" s="447"/>
      <c r="M34" s="447"/>
      <c r="N34" s="447"/>
      <c r="O34" s="447"/>
      <c r="P34" s="447"/>
      <c r="Q34" s="447"/>
      <c r="R34" s="447"/>
      <c r="S34" s="448"/>
      <c r="T34" s="248" t="str">
        <f>IF($C34="","",IF(VLOOKUP($C34,'6.データ入力'!$A$17:$K$51,8,0)="","",VLOOKUP($C34,'6.データ入力'!$A$17:$K$51,8,0)))</f>
        <v/>
      </c>
      <c r="U34" s="249" t="str">
        <f>IF($C34="","",IF(VLOOKUP($C34,'6.データ入力'!$A$17:$K$51,9,0)="","",VLOOKUP($C34,'6.データ入力'!$A$17:$K$51,9,0)))</f>
        <v/>
      </c>
      <c r="V34" s="249" t="str">
        <f>IF($C34="","",IF(VLOOKUP($C34,'6.データ入力'!$A$17:$K$51,10,0)="","",VLOOKUP($C34,'6.データ入力'!$A$17:$K$51,10,0)))</f>
        <v/>
      </c>
      <c r="W34" s="249" t="str">
        <f>IF($C34="","",IF(VLOOKUP($C34,'6.データ入力'!$A$17:$K$51,11,0)="","",VLOOKUP($C34,'6.データ入力'!$A$17:$K$51,11,0)))</f>
        <v/>
      </c>
    </row>
    <row r="35" spans="1:31" s="38" customFormat="1" ht="21" customHeight="1">
      <c r="A35" s="38">
        <v>28</v>
      </c>
      <c r="B35" s="225"/>
      <c r="C35" s="248" t="str">
        <f>IF('6.データ入力'!A44="","",IF('6.データ入力'!A44&gt;99,"",'6.データ入力'!A44))</f>
        <v/>
      </c>
      <c r="D35" s="249" t="str">
        <f>IF($C35="","",IF(VLOOKUP($C35,'6.データ入力'!$A$17:$K$51,3,0)="","",VLOOKUP($C35,'6.データ入力'!$A$17:$K$51,3,0)))</f>
        <v/>
      </c>
      <c r="E35" s="446" t="str">
        <f>IF($C35="","",IF(VLOOKUP($C35,'6.データ入力'!$A$17:$K$51,4,0)="","",VLOOKUP($C35,'6.データ入力'!$A$17:$K$51,4,0)))</f>
        <v/>
      </c>
      <c r="F35" s="447"/>
      <c r="G35" s="447"/>
      <c r="H35" s="448"/>
      <c r="I35" s="252" t="str">
        <f>IF($C35="","",IF(VLOOKUP($C35,'6.データ入力'!$A$17:$K$51,5,0)="","",VLOOKUP($C35,'6.データ入力'!$A$17:$K$51,5,0)))</f>
        <v/>
      </c>
      <c r="J35" s="446" t="str">
        <f>IF($C35="","",IF(VLOOKUP($C35,'6.データ入力'!$A$17:$K$51,6,0)="","",VLOOKUP($C35,'6.データ入力'!$A$17:$K$51,6,0)))</f>
        <v/>
      </c>
      <c r="K35" s="447"/>
      <c r="L35" s="447"/>
      <c r="M35" s="447"/>
      <c r="N35" s="447"/>
      <c r="O35" s="447"/>
      <c r="P35" s="447"/>
      <c r="Q35" s="447"/>
      <c r="R35" s="447"/>
      <c r="S35" s="448"/>
      <c r="T35" s="248" t="str">
        <f>IF($C35="","",IF(VLOOKUP($C35,'6.データ入力'!$A$17:$K$51,8,0)="","",VLOOKUP($C35,'6.データ入力'!$A$17:$K$51,8,0)))</f>
        <v/>
      </c>
      <c r="U35" s="249" t="str">
        <f>IF($C35="","",IF(VLOOKUP($C35,'6.データ入力'!$A$17:$K$51,9,0)="","",VLOOKUP($C35,'6.データ入力'!$A$17:$K$51,9,0)))</f>
        <v/>
      </c>
      <c r="V35" s="249" t="str">
        <f>IF($C35="","",IF(VLOOKUP($C35,'6.データ入力'!$A$17:$K$51,10,0)="","",VLOOKUP($C35,'6.データ入力'!$A$17:$K$51,10,0)))</f>
        <v/>
      </c>
      <c r="W35" s="249" t="str">
        <f>IF($C35="","",IF(VLOOKUP($C35,'6.データ入力'!$A$17:$K$51,11,0)="","",VLOOKUP($C35,'6.データ入力'!$A$17:$K$51,11,0)))</f>
        <v/>
      </c>
    </row>
    <row r="36" spans="1:31" s="38" customFormat="1" ht="21" customHeight="1">
      <c r="A36" s="38">
        <v>29</v>
      </c>
      <c r="B36" s="225"/>
      <c r="C36" s="248" t="str">
        <f>IF('6.データ入力'!A45="","",IF('6.データ入力'!A45&gt;99,"",'6.データ入力'!A45))</f>
        <v/>
      </c>
      <c r="D36" s="249" t="str">
        <f>IF($C36="","",IF(VLOOKUP($C36,'6.データ入力'!$A$17:$K$51,3,0)="","",VLOOKUP($C36,'6.データ入力'!$A$17:$K$51,3,0)))</f>
        <v/>
      </c>
      <c r="E36" s="446" t="str">
        <f>IF($C36="","",IF(VLOOKUP($C36,'6.データ入力'!$A$17:$K$51,4,0)="","",VLOOKUP($C36,'6.データ入力'!$A$17:$K$51,4,0)))</f>
        <v/>
      </c>
      <c r="F36" s="447"/>
      <c r="G36" s="447"/>
      <c r="H36" s="448"/>
      <c r="I36" s="252" t="str">
        <f>IF($C36="","",IF(VLOOKUP($C36,'6.データ入力'!$A$17:$K$51,5,0)="","",VLOOKUP($C36,'6.データ入力'!$A$17:$K$51,5,0)))</f>
        <v/>
      </c>
      <c r="J36" s="446" t="str">
        <f>IF($C36="","",IF(VLOOKUP($C36,'6.データ入力'!$A$17:$K$51,6,0)="","",VLOOKUP($C36,'6.データ入力'!$A$17:$K$51,6,0)))</f>
        <v/>
      </c>
      <c r="K36" s="447"/>
      <c r="L36" s="447"/>
      <c r="M36" s="447"/>
      <c r="N36" s="447"/>
      <c r="O36" s="447"/>
      <c r="P36" s="447"/>
      <c r="Q36" s="447"/>
      <c r="R36" s="447"/>
      <c r="S36" s="448"/>
      <c r="T36" s="248" t="str">
        <f>IF($C36="","",IF(VLOOKUP($C36,'6.データ入力'!$A$17:$K$51,8,0)="","",VLOOKUP($C36,'6.データ入力'!$A$17:$K$51,8,0)))</f>
        <v/>
      </c>
      <c r="U36" s="249" t="str">
        <f>IF($C36="","",IF(VLOOKUP($C36,'6.データ入力'!$A$17:$K$51,9,0)="","",VLOOKUP($C36,'6.データ入力'!$A$17:$K$51,9,0)))</f>
        <v/>
      </c>
      <c r="V36" s="249" t="str">
        <f>IF($C36="","",IF(VLOOKUP($C36,'6.データ入力'!$A$17:$K$51,10,0)="","",VLOOKUP($C36,'6.データ入力'!$A$17:$K$51,10,0)))</f>
        <v/>
      </c>
      <c r="W36" s="249" t="str">
        <f>IF($C36="","",IF(VLOOKUP($C36,'6.データ入力'!$A$17:$K$51,11,0)="","",VLOOKUP($C36,'6.データ入力'!$A$17:$K$51,11,0)))</f>
        <v/>
      </c>
    </row>
    <row r="37" spans="1:31" s="38" customFormat="1" ht="21" customHeight="1">
      <c r="A37" s="38">
        <v>30</v>
      </c>
      <c r="B37" s="225"/>
      <c r="C37" s="248" t="str">
        <f>IF('6.データ入力'!A46="","",IF('6.データ入力'!A46&gt;99,"",'6.データ入力'!A46))</f>
        <v/>
      </c>
      <c r="D37" s="249" t="str">
        <f>IF($C37="","",IF(VLOOKUP($C37,'6.データ入力'!$A$17:$K$51,3,0)="","",VLOOKUP($C37,'6.データ入力'!$A$17:$K$51,3,0)))</f>
        <v/>
      </c>
      <c r="E37" s="446" t="str">
        <f>IF($C37="","",IF(VLOOKUP($C37,'6.データ入力'!$A$17:$K$51,4,0)="","",VLOOKUP($C37,'6.データ入力'!$A$17:$K$51,4,0)))</f>
        <v/>
      </c>
      <c r="F37" s="447"/>
      <c r="G37" s="447"/>
      <c r="H37" s="448"/>
      <c r="I37" s="252" t="str">
        <f>IF($C37="","",IF(VLOOKUP($C37,'6.データ入力'!$A$17:$K$51,5,0)="","",VLOOKUP($C37,'6.データ入力'!$A$17:$K$51,5,0)))</f>
        <v/>
      </c>
      <c r="J37" s="446" t="str">
        <f>IF($C37="","",IF(VLOOKUP($C37,'6.データ入力'!$A$17:$K$51,6,0)="","",VLOOKUP($C37,'6.データ入力'!$A$17:$K$51,6,0)))</f>
        <v/>
      </c>
      <c r="K37" s="447"/>
      <c r="L37" s="447"/>
      <c r="M37" s="447"/>
      <c r="N37" s="447"/>
      <c r="O37" s="447"/>
      <c r="P37" s="447"/>
      <c r="Q37" s="447"/>
      <c r="R37" s="447"/>
      <c r="S37" s="448"/>
      <c r="T37" s="248" t="str">
        <f>IF($C37="","",IF(VLOOKUP($C37,'6.データ入力'!$A$17:$K$51,8,0)="","",VLOOKUP($C37,'6.データ入力'!$A$17:$K$51,8,0)))</f>
        <v/>
      </c>
      <c r="U37" s="249" t="str">
        <f>IF($C37="","",IF(VLOOKUP($C37,'6.データ入力'!$A$17:$K$51,9,0)="","",VLOOKUP($C37,'6.データ入力'!$A$17:$K$51,9,0)))</f>
        <v/>
      </c>
      <c r="V37" s="249" t="str">
        <f>IF($C37="","",IF(VLOOKUP($C37,'6.データ入力'!$A$17:$K$51,10,0)="","",VLOOKUP($C37,'6.データ入力'!$A$17:$K$51,10,0)))</f>
        <v/>
      </c>
      <c r="W37" s="249" t="str">
        <f>IF($C37="","",IF(VLOOKUP($C37,'6.データ入力'!$A$17:$K$51,11,0)="","",VLOOKUP($C37,'6.データ入力'!$A$17:$K$51,11,0)))</f>
        <v/>
      </c>
    </row>
    <row r="38" spans="1:31" s="38" customFormat="1" ht="21" customHeight="1">
      <c r="A38" s="38">
        <v>31</v>
      </c>
      <c r="B38" s="225"/>
      <c r="C38" s="248" t="str">
        <f>IF('6.データ入力'!A47="","",IF('6.データ入力'!A47&gt;99,"",'6.データ入力'!A47))</f>
        <v/>
      </c>
      <c r="D38" s="249" t="str">
        <f>IF($C38="","",IF(VLOOKUP($C38,'6.データ入力'!$A$17:$K$51,3,0)="","",VLOOKUP($C38,'6.データ入力'!$A$17:$K$51,3,0)))</f>
        <v/>
      </c>
      <c r="E38" s="446" t="str">
        <f>IF($C38="","",IF(VLOOKUP($C38,'6.データ入力'!$A$17:$K$51,4,0)="","",VLOOKUP($C38,'6.データ入力'!$A$17:$K$51,4,0)))</f>
        <v/>
      </c>
      <c r="F38" s="447"/>
      <c r="G38" s="447"/>
      <c r="H38" s="448"/>
      <c r="I38" s="252" t="str">
        <f>IF($C38="","",IF(VLOOKUP($C38,'6.データ入力'!$A$17:$K$51,5,0)="","",VLOOKUP($C38,'6.データ入力'!$A$17:$K$51,5,0)))</f>
        <v/>
      </c>
      <c r="J38" s="446" t="str">
        <f>IF($C38="","",IF(VLOOKUP($C38,'6.データ入力'!$A$17:$K$51,6,0)="","",VLOOKUP($C38,'6.データ入力'!$A$17:$K$51,6,0)))</f>
        <v/>
      </c>
      <c r="K38" s="447"/>
      <c r="L38" s="447"/>
      <c r="M38" s="447"/>
      <c r="N38" s="447"/>
      <c r="O38" s="447"/>
      <c r="P38" s="447"/>
      <c r="Q38" s="447"/>
      <c r="R38" s="447"/>
      <c r="S38" s="448"/>
      <c r="T38" s="248" t="str">
        <f>IF($C38="","",IF(VLOOKUP($C38,'6.データ入力'!$A$17:$K$51,8,0)="","",VLOOKUP($C38,'6.データ入力'!$A$17:$K$51,8,0)))</f>
        <v/>
      </c>
      <c r="U38" s="249" t="str">
        <f>IF($C38="","",IF(VLOOKUP($C38,'6.データ入力'!$A$17:$K$51,9,0)="","",VLOOKUP($C38,'6.データ入力'!$A$17:$K$51,9,0)))</f>
        <v/>
      </c>
      <c r="V38" s="249" t="str">
        <f>IF($C38="","",IF(VLOOKUP($C38,'6.データ入力'!$A$17:$K$51,10,0)="","",VLOOKUP($C38,'6.データ入力'!$A$17:$K$51,10,0)))</f>
        <v/>
      </c>
      <c r="W38" s="249" t="str">
        <f>IF($C38="","",IF(VLOOKUP($C38,'6.データ入力'!$A$17:$K$51,11,0)="","",VLOOKUP($C38,'6.データ入力'!$A$17:$K$51,11,0)))</f>
        <v/>
      </c>
    </row>
    <row r="39" spans="1:31" s="38" customFormat="1" ht="21" customHeight="1">
      <c r="A39" s="38">
        <v>32</v>
      </c>
      <c r="B39" s="225"/>
      <c r="C39" s="248" t="str">
        <f>IF('6.データ入力'!A48="","",IF('6.データ入力'!A48&gt;99,"",'6.データ入力'!A48))</f>
        <v/>
      </c>
      <c r="D39" s="249" t="str">
        <f>IF($C39="","",IF(VLOOKUP($C39,'6.データ入力'!$A$17:$K$51,3,0)="","",VLOOKUP($C39,'6.データ入力'!$A$17:$K$51,3,0)))</f>
        <v/>
      </c>
      <c r="E39" s="446" t="str">
        <f>IF($C39="","",IF(VLOOKUP($C39,'6.データ入力'!$A$17:$K$51,4,0)="","",VLOOKUP($C39,'6.データ入力'!$A$17:$K$51,4,0)))</f>
        <v/>
      </c>
      <c r="F39" s="447"/>
      <c r="G39" s="447"/>
      <c r="H39" s="448"/>
      <c r="I39" s="252" t="str">
        <f>IF($C39="","",IF(VLOOKUP($C39,'6.データ入力'!$A$17:$K$51,5,0)="","",VLOOKUP($C39,'6.データ入力'!$A$17:$K$51,5,0)))</f>
        <v/>
      </c>
      <c r="J39" s="446" t="str">
        <f>IF($C39="","",IF(VLOOKUP($C39,'6.データ入力'!$A$17:$K$51,6,0)="","",VLOOKUP($C39,'6.データ入力'!$A$17:$K$51,6,0)))</f>
        <v/>
      </c>
      <c r="K39" s="447"/>
      <c r="L39" s="447"/>
      <c r="M39" s="447"/>
      <c r="N39" s="447"/>
      <c r="O39" s="447"/>
      <c r="P39" s="447"/>
      <c r="Q39" s="447"/>
      <c r="R39" s="447"/>
      <c r="S39" s="448"/>
      <c r="T39" s="248" t="str">
        <f>IF($C39="","",IF(VLOOKUP($C39,'6.データ入力'!$A$17:$K$51,8,0)="","",VLOOKUP($C39,'6.データ入力'!$A$17:$K$51,8,0)))</f>
        <v/>
      </c>
      <c r="U39" s="249" t="str">
        <f>IF($C39="","",IF(VLOOKUP($C39,'6.データ入力'!$A$17:$K$51,9,0)="","",VLOOKUP($C39,'6.データ入力'!$A$17:$K$51,9,0)))</f>
        <v/>
      </c>
      <c r="V39" s="249" t="str">
        <f>IF($C39="","",IF(VLOOKUP($C39,'6.データ入力'!$A$17:$K$51,10,0)="","",VLOOKUP($C39,'6.データ入力'!$A$17:$K$51,10,0)))</f>
        <v/>
      </c>
      <c r="W39" s="249" t="str">
        <f>IF($C39="","",IF(VLOOKUP($C39,'6.データ入力'!$A$17:$K$51,11,0)="","",VLOOKUP($C39,'6.データ入力'!$A$17:$K$51,11,0)))</f>
        <v/>
      </c>
    </row>
    <row r="40" spans="1:31" s="38" customFormat="1" ht="21" customHeight="1">
      <c r="A40" s="38">
        <v>33</v>
      </c>
      <c r="B40" s="225"/>
      <c r="C40" s="248" t="str">
        <f>IF('6.データ入力'!A49="","",IF('6.データ入力'!A49&gt;99,"",'6.データ入力'!A49))</f>
        <v/>
      </c>
      <c r="D40" s="249" t="str">
        <f>IF($C40="","",IF(VLOOKUP($C40,'6.データ入力'!$A$17:$K$51,3,0)="","",VLOOKUP($C40,'6.データ入力'!$A$17:$K$51,3,0)))</f>
        <v/>
      </c>
      <c r="E40" s="446" t="str">
        <f>IF($C40="","",IF(VLOOKUP($C40,'6.データ入力'!$A$17:$K$51,4,0)="","",VLOOKUP($C40,'6.データ入力'!$A$17:$K$51,4,0)))</f>
        <v/>
      </c>
      <c r="F40" s="447"/>
      <c r="G40" s="447"/>
      <c r="H40" s="448"/>
      <c r="I40" s="252" t="str">
        <f>IF($C40="","",IF(VLOOKUP($C40,'6.データ入力'!$A$17:$K$51,5,0)="","",VLOOKUP($C40,'6.データ入力'!$A$17:$K$51,5,0)))</f>
        <v/>
      </c>
      <c r="J40" s="446" t="str">
        <f>IF($C40="","",IF(VLOOKUP($C40,'6.データ入力'!$A$17:$K$51,6,0)="","",VLOOKUP($C40,'6.データ入力'!$A$17:$K$51,6,0)))</f>
        <v/>
      </c>
      <c r="K40" s="447"/>
      <c r="L40" s="447"/>
      <c r="M40" s="447"/>
      <c r="N40" s="447"/>
      <c r="O40" s="447"/>
      <c r="P40" s="447"/>
      <c r="Q40" s="447"/>
      <c r="R40" s="447"/>
      <c r="S40" s="448"/>
      <c r="T40" s="248" t="str">
        <f>IF($C40="","",IF(VLOOKUP($C40,'6.データ入力'!$A$17:$K$51,8,0)="","",VLOOKUP($C40,'6.データ入力'!$A$17:$K$51,8,0)))</f>
        <v/>
      </c>
      <c r="U40" s="249" t="str">
        <f>IF($C40="","",IF(VLOOKUP($C40,'6.データ入力'!$A$17:$K$51,9,0)="","",VLOOKUP($C40,'6.データ入力'!$A$17:$K$51,9,0)))</f>
        <v/>
      </c>
      <c r="V40" s="249" t="str">
        <f>IF($C40="","",IF(VLOOKUP($C40,'6.データ入力'!$A$17:$K$51,10,0)="","",VLOOKUP($C40,'6.データ入力'!$A$17:$K$51,10,0)))</f>
        <v/>
      </c>
      <c r="W40" s="249" t="str">
        <f>IF($C40="","",IF(VLOOKUP($C40,'6.データ入力'!$A$17:$K$51,11,0)="","",VLOOKUP($C40,'6.データ入力'!$A$17:$K$51,11,0)))</f>
        <v/>
      </c>
    </row>
    <row r="41" spans="1:31" s="38" customFormat="1" ht="21" customHeight="1">
      <c r="A41" s="38">
        <v>34</v>
      </c>
      <c r="B41" s="225"/>
      <c r="C41" s="248" t="str">
        <f>IF('6.データ入力'!A50="","",IF('6.データ入力'!A50&gt;99,"",'6.データ入力'!A50))</f>
        <v/>
      </c>
      <c r="D41" s="249" t="str">
        <f>IF($C41="","",IF(VLOOKUP($C41,'6.データ入力'!$A$17:$K$51,3,0)="","",VLOOKUP($C41,'6.データ入力'!$A$17:$K$51,3,0)))</f>
        <v/>
      </c>
      <c r="E41" s="446" t="str">
        <f>IF($C41="","",IF(VLOOKUP($C41,'6.データ入力'!$A$17:$K$51,4,0)="","",VLOOKUP($C41,'6.データ入力'!$A$17:$K$51,4,0)))</f>
        <v/>
      </c>
      <c r="F41" s="447"/>
      <c r="G41" s="447"/>
      <c r="H41" s="448"/>
      <c r="I41" s="252" t="str">
        <f>IF($C41="","",IF(VLOOKUP($C41,'6.データ入力'!$A$17:$K$51,5,0)="","",VLOOKUP($C41,'6.データ入力'!$A$17:$K$51,5,0)))</f>
        <v/>
      </c>
      <c r="J41" s="446" t="str">
        <f>IF($C41="","",IF(VLOOKUP($C41,'6.データ入力'!$A$17:$K$51,6,0)="","",VLOOKUP($C41,'6.データ入力'!$A$17:$K$51,6,0)))</f>
        <v/>
      </c>
      <c r="K41" s="447"/>
      <c r="L41" s="447"/>
      <c r="M41" s="447"/>
      <c r="N41" s="447"/>
      <c r="O41" s="447"/>
      <c r="P41" s="447"/>
      <c r="Q41" s="447"/>
      <c r="R41" s="447"/>
      <c r="S41" s="448"/>
      <c r="T41" s="248" t="str">
        <f>IF($C41="","",IF(VLOOKUP($C41,'6.データ入力'!$A$17:$K$51,8,0)="","",VLOOKUP($C41,'6.データ入力'!$A$17:$K$51,8,0)))</f>
        <v/>
      </c>
      <c r="U41" s="249" t="str">
        <f>IF($C41="","",IF(VLOOKUP($C41,'6.データ入力'!$A$17:$K$51,9,0)="","",VLOOKUP($C41,'6.データ入力'!$A$17:$K$51,9,0)))</f>
        <v/>
      </c>
      <c r="V41" s="249" t="str">
        <f>IF($C41="","",IF(VLOOKUP($C41,'6.データ入力'!$A$17:$K$51,10,0)="","",VLOOKUP($C41,'6.データ入力'!$A$17:$K$51,10,0)))</f>
        <v/>
      </c>
      <c r="W41" s="249" t="str">
        <f>IF($C41="","",IF(VLOOKUP($C41,'6.データ入力'!$A$17:$K$51,11,0)="","",VLOOKUP($C41,'6.データ入力'!$A$17:$K$51,11,0)))</f>
        <v/>
      </c>
    </row>
    <row r="42" spans="1:31" s="38" customFormat="1" ht="21" customHeight="1">
      <c r="A42" s="38">
        <v>35</v>
      </c>
      <c r="B42" s="225"/>
      <c r="C42" s="248" t="str">
        <f>IF('6.データ入力'!A51="","",IF('6.データ入力'!A51&gt;99,"",'6.データ入力'!A51))</f>
        <v/>
      </c>
      <c r="D42" s="249" t="str">
        <f>IF($C42="","",IF(VLOOKUP($C42,'6.データ入力'!$A$17:$K$51,3,0)="","",VLOOKUP($C42,'6.データ入力'!$A$17:$K$51,3,0)))</f>
        <v/>
      </c>
      <c r="E42" s="446" t="str">
        <f>IF($C42="","",IF(VLOOKUP($C42,'6.データ入力'!$A$17:$K$51,4,0)="","",VLOOKUP($C42,'6.データ入力'!$A$17:$K$51,4,0)))</f>
        <v/>
      </c>
      <c r="F42" s="447"/>
      <c r="G42" s="447"/>
      <c r="H42" s="448"/>
      <c r="I42" s="252" t="str">
        <f>IF($C42="","",IF(VLOOKUP($C42,'6.データ入力'!$A$17:$K$51,5,0)="","",VLOOKUP($C42,'6.データ入力'!$A$17:$K$51,5,0)))</f>
        <v/>
      </c>
      <c r="J42" s="446" t="str">
        <f>IF($C42="","",IF(VLOOKUP($C42,'6.データ入力'!$A$17:$K$51,6,0)="","",VLOOKUP($C42,'6.データ入力'!$A$17:$K$51,6,0)))</f>
        <v/>
      </c>
      <c r="K42" s="447"/>
      <c r="L42" s="447"/>
      <c r="M42" s="447"/>
      <c r="N42" s="447"/>
      <c r="O42" s="447"/>
      <c r="P42" s="447"/>
      <c r="Q42" s="447"/>
      <c r="R42" s="447"/>
      <c r="S42" s="448"/>
      <c r="T42" s="248" t="str">
        <f>IF($C42="","",IF(VLOOKUP($C42,'6.データ入力'!$A$17:$K$51,8,0)="","",VLOOKUP($C42,'6.データ入力'!$A$17:$K$51,8,0)))</f>
        <v/>
      </c>
      <c r="U42" s="249" t="str">
        <f>IF($C42="","",IF(VLOOKUP($C42,'6.データ入力'!$A$17:$K$51,9,0)="","",VLOOKUP($C42,'6.データ入力'!$A$17:$K$51,9,0)))</f>
        <v/>
      </c>
      <c r="V42" s="249" t="str">
        <f>IF($C42="","",IF(VLOOKUP($C42,'6.データ入力'!$A$17:$K$51,10,0)="","",VLOOKUP($C42,'6.データ入力'!$A$17:$K$51,10,0)))</f>
        <v/>
      </c>
      <c r="W42" s="249" t="str">
        <f>IF($C42="","",IF(VLOOKUP($C42,'6.データ入力'!$A$17:$K$51,11,0)="","",VLOOKUP($C42,'6.データ入力'!$A$17:$K$51,11,0)))</f>
        <v/>
      </c>
    </row>
    <row r="43" spans="1:31" s="38" customFormat="1" ht="11.4" customHeight="1">
      <c r="C43" s="113" t="s">
        <v>191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P43" s="113" t="s">
        <v>192</v>
      </c>
      <c r="Q43" s="113"/>
      <c r="R43" s="113"/>
      <c r="S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</row>
    <row r="44" spans="1:31" s="38" customFormat="1" ht="11.4" customHeight="1">
      <c r="C44" s="113" t="s">
        <v>193</v>
      </c>
      <c r="D44" s="113"/>
      <c r="E44" s="113"/>
      <c r="F44" s="113"/>
      <c r="H44" s="113"/>
      <c r="I44" s="113"/>
      <c r="J44" s="113"/>
      <c r="K44" s="113"/>
      <c r="M44" s="113" t="s">
        <v>98</v>
      </c>
      <c r="N44" s="113"/>
      <c r="O44" s="113"/>
      <c r="P44" s="113"/>
      <c r="Q44" s="113"/>
      <c r="R44" s="113"/>
      <c r="S44" s="113" t="s">
        <v>99</v>
      </c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</row>
    <row r="45" spans="1:31" s="38" customFormat="1" ht="11.4" customHeight="1">
      <c r="C45" s="113" t="s">
        <v>97</v>
      </c>
      <c r="D45" s="113"/>
      <c r="E45" s="113"/>
      <c r="F45" s="113"/>
      <c r="G45" s="113"/>
      <c r="H45" s="113"/>
      <c r="I45" s="113"/>
      <c r="J45" s="113"/>
      <c r="M45" s="113" t="s">
        <v>137</v>
      </c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</row>
    <row r="46" spans="1:31" ht="11.4" customHeight="1">
      <c r="C46" s="113" t="s">
        <v>194</v>
      </c>
      <c r="D46" s="118"/>
      <c r="E46" s="118"/>
      <c r="F46" s="118"/>
      <c r="G46" s="118"/>
      <c r="H46" s="118"/>
      <c r="I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</row>
    <row r="47" spans="1:31" ht="11.4" customHeight="1">
      <c r="C47" s="118" t="s">
        <v>211</v>
      </c>
      <c r="D47" s="118"/>
      <c r="E47" s="118"/>
      <c r="F47" s="118"/>
      <c r="G47" s="118"/>
      <c r="H47" s="118"/>
      <c r="I47" s="118"/>
      <c r="J47" s="118"/>
      <c r="K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</row>
    <row r="48" spans="1:31" ht="13.8" customHeight="1">
      <c r="C48" s="37" t="s">
        <v>133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</row>
    <row r="49" spans="3:31" ht="10.8" customHeight="1">
      <c r="C49" s="113" t="s">
        <v>195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</row>
    <row r="50" spans="3:31" ht="15.75" customHeight="1">
      <c r="C50" s="118"/>
      <c r="D50" s="118"/>
      <c r="E50" s="118"/>
      <c r="F50" s="118"/>
      <c r="G50" s="118"/>
      <c r="H50" s="118"/>
      <c r="I50" s="118"/>
      <c r="J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</row>
    <row r="51" spans="3:31" ht="15.75" customHeight="1">
      <c r="C51" s="118"/>
      <c r="D51" s="118"/>
      <c r="E51" s="118"/>
      <c r="F51" s="118"/>
      <c r="G51" s="118"/>
      <c r="H51" s="118"/>
      <c r="I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</row>
    <row r="52" spans="3:31" ht="15.75" customHeight="1"/>
    <row r="53" spans="3:31" ht="15.75" customHeight="1"/>
    <row r="54" spans="3:31" ht="15.75" customHeight="1">
      <c r="C54" s="113"/>
    </row>
    <row r="55" spans="3:31" ht="15.75" customHeight="1"/>
    <row r="56" spans="3:31" ht="15.75" customHeight="1"/>
    <row r="57" spans="3:31" ht="15.75" customHeight="1"/>
    <row r="58" spans="3:31" ht="15.75" customHeight="1"/>
    <row r="59" spans="3:31" ht="15.75" customHeight="1"/>
    <row r="60" spans="3:31" ht="15.75" customHeight="1"/>
    <row r="61" spans="3:31" ht="15.75" customHeight="1"/>
    <row r="62" spans="3:31" ht="15.75" customHeight="1"/>
    <row r="63" spans="3:31" ht="15.75" customHeight="1"/>
    <row r="64" spans="3:3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</sheetData>
  <sheetProtection sheet="1" objects="1" scenarios="1"/>
  <sortState xmlns:xlrd2="http://schemas.microsoft.com/office/spreadsheetml/2017/richdata2" ref="A8:W42">
    <sortCondition ref="A8:A42"/>
  </sortState>
  <mergeCells count="85">
    <mergeCell ref="J42:S42"/>
    <mergeCell ref="E29:H29"/>
    <mergeCell ref="E31:H31"/>
    <mergeCell ref="E33:H33"/>
    <mergeCell ref="E35:H35"/>
    <mergeCell ref="E36:H36"/>
    <mergeCell ref="E37:H37"/>
    <mergeCell ref="J35:S35"/>
    <mergeCell ref="E32:H32"/>
    <mergeCell ref="E30:H30"/>
    <mergeCell ref="E39:H39"/>
    <mergeCell ref="E41:H41"/>
    <mergeCell ref="J8:S8"/>
    <mergeCell ref="J9:S9"/>
    <mergeCell ref="J10:S10"/>
    <mergeCell ref="J11:S11"/>
    <mergeCell ref="J12:S12"/>
    <mergeCell ref="J13:S13"/>
    <mergeCell ref="J14:S14"/>
    <mergeCell ref="J15:S15"/>
    <mergeCell ref="E42:H42"/>
    <mergeCell ref="J40:S40"/>
    <mergeCell ref="J41:S41"/>
    <mergeCell ref="E40:H40"/>
    <mergeCell ref="E38:H38"/>
    <mergeCell ref="J36:S36"/>
    <mergeCell ref="J37:S37"/>
    <mergeCell ref="J38:S38"/>
    <mergeCell ref="J39:S39"/>
    <mergeCell ref="E34:H34"/>
    <mergeCell ref="J32:S32"/>
    <mergeCell ref="J33:S33"/>
    <mergeCell ref="J34:S34"/>
    <mergeCell ref="J28:S28"/>
    <mergeCell ref="J29:S29"/>
    <mergeCell ref="J30:S30"/>
    <mergeCell ref="J31:S31"/>
    <mergeCell ref="E28:H28"/>
    <mergeCell ref="E26:H26"/>
    <mergeCell ref="J24:S24"/>
    <mergeCell ref="J25:S25"/>
    <mergeCell ref="J26:S26"/>
    <mergeCell ref="J27:S27"/>
    <mergeCell ref="E24:H24"/>
    <mergeCell ref="E27:H27"/>
    <mergeCell ref="J20:S20"/>
    <mergeCell ref="J21:S21"/>
    <mergeCell ref="J22:S22"/>
    <mergeCell ref="J23:S23"/>
    <mergeCell ref="E20:H20"/>
    <mergeCell ref="J16:S16"/>
    <mergeCell ref="J17:S17"/>
    <mergeCell ref="J18:S18"/>
    <mergeCell ref="J19:S19"/>
    <mergeCell ref="E16:H16"/>
    <mergeCell ref="E14:H14"/>
    <mergeCell ref="E12:H12"/>
    <mergeCell ref="E10:H10"/>
    <mergeCell ref="E8:H8"/>
    <mergeCell ref="E25:H25"/>
    <mergeCell ref="E23:H23"/>
    <mergeCell ref="E17:H17"/>
    <mergeCell ref="E19:H19"/>
    <mergeCell ref="E21:H21"/>
    <mergeCell ref="E15:H15"/>
    <mergeCell ref="E11:H11"/>
    <mergeCell ref="E13:H13"/>
    <mergeCell ref="E9:H9"/>
    <mergeCell ref="E18:H18"/>
    <mergeCell ref="E22:H22"/>
    <mergeCell ref="C6:C7"/>
    <mergeCell ref="C3:C5"/>
    <mergeCell ref="R3:R5"/>
    <mergeCell ref="U6:V6"/>
    <mergeCell ref="T6:T7"/>
    <mergeCell ref="E6:H7"/>
    <mergeCell ref="D5:E5"/>
    <mergeCell ref="F5:K5"/>
    <mergeCell ref="D3:Q4"/>
    <mergeCell ref="N5:Q5"/>
    <mergeCell ref="L5:M5"/>
    <mergeCell ref="J6:S7"/>
    <mergeCell ref="T3:W3"/>
    <mergeCell ref="T5:W5"/>
    <mergeCell ref="T4:W4"/>
  </mergeCells>
  <phoneticPr fontId="3"/>
  <conditionalFormatting sqref="C8:C42">
    <cfRule type="cellIs" dxfId="1" priority="5" operator="greaterThan">
      <formula>99</formula>
    </cfRule>
  </conditionalFormatting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81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046D-1553-4D4F-9369-608D105664B3}">
  <sheetPr>
    <tabColor rgb="FFFF0000"/>
    <pageSetUpPr fitToPage="1"/>
  </sheetPr>
  <dimension ref="A1:AD65"/>
  <sheetViews>
    <sheetView zoomScaleNormal="100" workbookViewId="0">
      <selection activeCell="T16" sqref="T16"/>
    </sheetView>
  </sheetViews>
  <sheetFormatPr defaultColWidth="9" defaultRowHeight="13.2"/>
  <cols>
    <col min="1" max="1" width="9" style="37"/>
    <col min="2" max="3" width="4.6640625" style="37" customWidth="1"/>
    <col min="4" max="17" width="4.44140625" style="37" customWidth="1"/>
    <col min="18" max="18" width="2.5546875" style="37" customWidth="1"/>
    <col min="19" max="19" width="16.33203125" style="37" customWidth="1"/>
    <col min="20" max="22" width="4.44140625" style="37" customWidth="1"/>
    <col min="23" max="40" width="4.6640625" style="37" customWidth="1"/>
    <col min="41" max="16384" width="9" style="37"/>
  </cols>
  <sheetData>
    <row r="1" spans="1:24" s="105" customFormat="1" ht="18.75" customHeight="1">
      <c r="A1" s="179"/>
      <c r="B1" s="179"/>
      <c r="C1" s="179"/>
      <c r="F1" s="106" t="s">
        <v>90</v>
      </c>
      <c r="G1" s="107">
        <f>'6.データ入力'!D1</f>
        <v>8</v>
      </c>
      <c r="H1" s="108" t="s">
        <v>3</v>
      </c>
      <c r="I1" s="105" t="s">
        <v>103</v>
      </c>
      <c r="N1" s="38" t="s">
        <v>0</v>
      </c>
      <c r="T1" s="458" t="s">
        <v>196</v>
      </c>
      <c r="U1" s="459"/>
      <c r="V1" s="460"/>
      <c r="W1" s="112"/>
      <c r="X1" s="112"/>
    </row>
    <row r="2" spans="1:24" s="38" customFormat="1" ht="6" customHeight="1">
      <c r="A2" s="180"/>
      <c r="B2" s="180"/>
      <c r="C2" s="180"/>
      <c r="T2" s="461"/>
      <c r="U2" s="462"/>
      <c r="V2" s="463"/>
    </row>
    <row r="3" spans="1:24" s="38" customFormat="1" ht="18" customHeight="1">
      <c r="A3" s="180"/>
      <c r="B3" s="180"/>
      <c r="C3" s="180"/>
      <c r="E3" s="419" t="s">
        <v>37</v>
      </c>
      <c r="F3" s="423" t="str">
        <f>IF('6.データ入力'!D3="","",'6.データ入力'!D3)</f>
        <v/>
      </c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40"/>
      <c r="S3" s="467"/>
      <c r="T3" s="461"/>
      <c r="U3" s="462"/>
      <c r="V3" s="463"/>
      <c r="W3" s="119"/>
      <c r="X3" s="119"/>
    </row>
    <row r="4" spans="1:24" s="38" customFormat="1" ht="18" customHeight="1">
      <c r="A4" s="180"/>
      <c r="B4" s="180"/>
      <c r="C4" s="180"/>
      <c r="E4" s="419"/>
      <c r="F4" s="425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41"/>
      <c r="S4" s="467"/>
      <c r="T4" s="464"/>
      <c r="U4" s="465"/>
      <c r="V4" s="466"/>
      <c r="W4" s="120"/>
      <c r="X4" s="120"/>
    </row>
    <row r="5" spans="1:24" s="38" customFormat="1" ht="18" customHeight="1">
      <c r="A5" s="180"/>
      <c r="B5" s="181"/>
      <c r="C5" s="180"/>
      <c r="E5" s="419"/>
      <c r="F5" s="427" t="s">
        <v>95</v>
      </c>
      <c r="G5" s="428"/>
      <c r="H5" s="430" t="str">
        <f>IF('6.データ入力'!D4="","",'6.データ入力'!D4)</f>
        <v/>
      </c>
      <c r="I5" s="430"/>
      <c r="J5" s="430"/>
      <c r="K5" s="430"/>
      <c r="L5" s="430"/>
      <c r="M5" s="469"/>
      <c r="N5" s="469"/>
      <c r="O5" s="470"/>
      <c r="P5" s="470"/>
      <c r="Q5" s="470"/>
      <c r="R5" s="428"/>
      <c r="S5" s="468"/>
      <c r="T5" s="121"/>
      <c r="U5" s="122"/>
      <c r="V5" s="122"/>
      <c r="W5" s="119"/>
      <c r="X5" s="119"/>
    </row>
    <row r="6" spans="1:24" s="38" customFormat="1" ht="18" customHeight="1">
      <c r="A6" s="180"/>
      <c r="B6" s="180"/>
      <c r="C6" s="457" t="s">
        <v>6</v>
      </c>
      <c r="D6" s="227"/>
      <c r="E6" s="423" t="s">
        <v>7</v>
      </c>
      <c r="F6" s="424"/>
      <c r="G6" s="424"/>
      <c r="H6" s="424"/>
      <c r="I6" s="423" t="s">
        <v>8</v>
      </c>
      <c r="J6" s="424"/>
      <c r="K6" s="424"/>
      <c r="L6" s="424"/>
      <c r="M6" s="424"/>
      <c r="N6" s="424"/>
      <c r="O6" s="424"/>
      <c r="P6" s="424"/>
      <c r="Q6" s="424"/>
      <c r="R6" s="440"/>
      <c r="S6" s="455" t="s">
        <v>129</v>
      </c>
      <c r="T6" s="418" t="s">
        <v>321</v>
      </c>
      <c r="U6" s="418"/>
      <c r="V6" s="247" t="s">
        <v>298</v>
      </c>
    </row>
    <row r="7" spans="1:24" s="38" customFormat="1" ht="18" customHeight="1">
      <c r="A7" s="180"/>
      <c r="B7" s="180"/>
      <c r="C7" s="457"/>
      <c r="D7" s="228"/>
      <c r="E7" s="425"/>
      <c r="F7" s="426"/>
      <c r="G7" s="426"/>
      <c r="H7" s="426"/>
      <c r="I7" s="425"/>
      <c r="J7" s="426"/>
      <c r="K7" s="426"/>
      <c r="L7" s="426"/>
      <c r="M7" s="426"/>
      <c r="N7" s="426"/>
      <c r="O7" s="426"/>
      <c r="P7" s="426"/>
      <c r="Q7" s="426"/>
      <c r="R7" s="441"/>
      <c r="S7" s="456"/>
      <c r="T7" s="116" t="s">
        <v>100</v>
      </c>
      <c r="U7" s="116" t="s">
        <v>101</v>
      </c>
      <c r="V7" s="117" t="s">
        <v>93</v>
      </c>
    </row>
    <row r="8" spans="1:24" s="38" customFormat="1" ht="21" customHeight="1">
      <c r="A8" s="180">
        <v>1</v>
      </c>
      <c r="B8" s="226" t="str">
        <f>IF($C8="","",IF(VLOOKUP($C8,'6.データ入力'!$A$17:$K$51,2,0)="","",VLOOKUP($C8,'6.データ入力'!$A$17:$K$51,2,0)))</f>
        <v>監督</v>
      </c>
      <c r="C8" s="229">
        <f>IF('6.データ入力'!A17="","",'6.データ入力'!A17)</f>
        <v>30</v>
      </c>
      <c r="D8" s="228">
        <v>1</v>
      </c>
      <c r="E8" s="449" t="str">
        <f>IF($C8="","",IF(VLOOKUP($C8,'6.データ入力'!$A$17:$K$51,4,0)="","",VLOOKUP($C8,'6.データ入力'!$A$17:$K$51,4,0)))</f>
        <v/>
      </c>
      <c r="F8" s="450"/>
      <c r="G8" s="450"/>
      <c r="H8" s="451"/>
      <c r="I8" s="452" t="str">
        <f>IF($C8="","",IF(VLOOKUP($C8,'6.データ入力'!$A$17:$K$51,6,0)="","",VLOOKUP($C8,'6.データ入力'!$A$17:$K$51,6,0)))</f>
        <v/>
      </c>
      <c r="J8" s="453"/>
      <c r="K8" s="453"/>
      <c r="L8" s="453"/>
      <c r="M8" s="453"/>
      <c r="N8" s="453"/>
      <c r="O8" s="453"/>
      <c r="P8" s="453"/>
      <c r="Q8" s="453"/>
      <c r="R8" s="454"/>
      <c r="S8" s="248" t="str">
        <f>IF($C8="","",IF(VLOOKUP($C8,'6.データ入力'!$A$17:$K$51,7,0)="","",VLOOKUP($C8,'6.データ入力'!$A$17:$K$51,7,0)))</f>
        <v/>
      </c>
      <c r="T8" s="220" t="str">
        <f>IF($C8="","",IF(VLOOKUP($C8,'6.データ入力'!$A$17:$K$51,9,0)="","",VLOOKUP($C8,'6.データ入力'!$A$17:$K$51,9,0)))</f>
        <v/>
      </c>
      <c r="U8" s="220" t="str">
        <f>IF($C8="","",IF(VLOOKUP($C8,'6.データ入力'!$A$17:$K$51,10,0)="","",VLOOKUP($C8,'6.データ入力'!$A$17:$K$51,10,0)))</f>
        <v/>
      </c>
      <c r="V8" s="220" t="str">
        <f>IF($C8="","",IF(VLOOKUP($C8,'6.データ入力'!$A$17:$K$51,11,0)="","",VLOOKUP($C8,'6.データ入力'!$A$17:$K$51,11,0)))</f>
        <v/>
      </c>
    </row>
    <row r="9" spans="1:24" s="38" customFormat="1" ht="21" customHeight="1">
      <c r="A9" s="180">
        <v>2</v>
      </c>
      <c r="B9" s="226" t="str">
        <f>IF($C9="","",IF(VLOOKUP($C9,'6.データ入力'!$A$17:$K$51,2,0)="","",VLOOKUP($C9,'6.データ入力'!$A$17:$K$51,2,0)))</f>
        <v>コーチ</v>
      </c>
      <c r="C9" s="229">
        <f>IF('6.データ入力'!A18="","",'6.データ入力'!A18)</f>
        <v>31</v>
      </c>
      <c r="D9" s="228">
        <v>2</v>
      </c>
      <c r="E9" s="449" t="str">
        <f>IF($C9="","",IF(VLOOKUP($C9,'6.データ入力'!$A$17:$K$51,4,0)="","",VLOOKUP($C9,'6.データ入力'!$A$17:$K$51,4,0)))</f>
        <v/>
      </c>
      <c r="F9" s="450"/>
      <c r="G9" s="450"/>
      <c r="H9" s="451"/>
      <c r="I9" s="452" t="str">
        <f>IF($C9="","",IF(VLOOKUP($C9,'6.データ入力'!$A$17:$K$51,6,0)="","",VLOOKUP($C9,'6.データ入力'!$A$17:$K$51,6,0)))</f>
        <v/>
      </c>
      <c r="J9" s="453"/>
      <c r="K9" s="453"/>
      <c r="L9" s="453"/>
      <c r="M9" s="453"/>
      <c r="N9" s="453"/>
      <c r="O9" s="453"/>
      <c r="P9" s="453"/>
      <c r="Q9" s="453"/>
      <c r="R9" s="454"/>
      <c r="S9" s="248" t="str">
        <f>IF($C9="","",IF(VLOOKUP($C9,'6.データ入力'!$A$17:$K$51,7,0)="","",VLOOKUP($C9,'6.データ入力'!$A$17:$K$51,7,0)))</f>
        <v/>
      </c>
      <c r="T9" s="220" t="str">
        <f>IF($C9="","",IF(VLOOKUP($C9,'6.データ入力'!$A$17:$K$51,9,0)="","",VLOOKUP($C9,'6.データ入力'!$A$17:$K$51,9,0)))</f>
        <v/>
      </c>
      <c r="U9" s="220" t="str">
        <f>IF($C9="","",IF(VLOOKUP($C9,'6.データ入力'!$A$17:$K$51,10,0)="","",VLOOKUP($C9,'6.データ入力'!$A$17:$K$51,10,0)))</f>
        <v/>
      </c>
      <c r="V9" s="220" t="str">
        <f>IF($C9="","",IF(VLOOKUP($C9,'6.データ入力'!$A$17:$K$51,11,0)="","",VLOOKUP($C9,'6.データ入力'!$A$17:$K$51,11,0)))</f>
        <v/>
      </c>
    </row>
    <row r="10" spans="1:24" s="38" customFormat="1" ht="21" customHeight="1">
      <c r="A10" s="180">
        <v>3</v>
      </c>
      <c r="B10" s="226" t="str">
        <f>IF($C10="","",IF(VLOOKUP($C10,'6.データ入力'!$A$17:$K$51,2,0)="","",VLOOKUP($C10,'6.データ入力'!$A$17:$K$51,2,0)))</f>
        <v>コーチ</v>
      </c>
      <c r="C10" s="229">
        <f>IF('6.データ入力'!A19="","",'6.データ入力'!A19)</f>
        <v>32</v>
      </c>
      <c r="D10" s="228">
        <v>3</v>
      </c>
      <c r="E10" s="449" t="str">
        <f>IF($C10="","",IF(VLOOKUP($C10,'6.データ入力'!$A$17:$K$51,4,0)="","",VLOOKUP($C10,'6.データ入力'!$A$17:$K$51,4,0)))</f>
        <v/>
      </c>
      <c r="F10" s="450"/>
      <c r="G10" s="450"/>
      <c r="H10" s="451"/>
      <c r="I10" s="452" t="str">
        <f>IF($C10="","",IF(VLOOKUP($C10,'6.データ入力'!$A$17:$K$51,6,0)="","",VLOOKUP($C10,'6.データ入力'!$A$17:$K$51,6,0)))</f>
        <v/>
      </c>
      <c r="J10" s="453"/>
      <c r="K10" s="453"/>
      <c r="L10" s="453"/>
      <c r="M10" s="453"/>
      <c r="N10" s="453"/>
      <c r="O10" s="453"/>
      <c r="P10" s="453"/>
      <c r="Q10" s="453"/>
      <c r="R10" s="454"/>
      <c r="S10" s="248" t="str">
        <f>IF($C10="","",IF(VLOOKUP($C10,'6.データ入力'!$A$17:$K$51,7,0)="","",VLOOKUP($C10,'6.データ入力'!$A$17:$K$51,7,0)))</f>
        <v/>
      </c>
      <c r="T10" s="220" t="str">
        <f>IF($C10="","",IF(VLOOKUP($C10,'6.データ入力'!$A$17:$K$51,9,0)="","",VLOOKUP($C10,'6.データ入力'!$A$17:$K$51,9,0)))</f>
        <v/>
      </c>
      <c r="U10" s="220" t="str">
        <f>IF($C10="","",IF(VLOOKUP($C10,'6.データ入力'!$A$17:$K$51,10,0)="","",VLOOKUP($C10,'6.データ入力'!$A$17:$K$51,10,0)))</f>
        <v/>
      </c>
      <c r="V10" s="220" t="str">
        <f>IF($C10="","",IF(VLOOKUP($C10,'6.データ入力'!$A$17:$K$51,11,0)="","",VLOOKUP($C10,'6.データ入力'!$A$17:$K$51,11,0)))</f>
        <v/>
      </c>
    </row>
    <row r="11" spans="1:24" s="38" customFormat="1" ht="21" customHeight="1">
      <c r="A11" s="180">
        <v>4</v>
      </c>
      <c r="B11" s="226" t="str">
        <f>IF($C11="","",IF(VLOOKUP($C11,'6.データ入力'!$A$17:$K$51,2,0)="","",VLOOKUP($C11,'6.データ入力'!$A$17:$K$51,2,0)))</f>
        <v>主将</v>
      </c>
      <c r="C11" s="229">
        <f>IF('6.データ入力'!A20="","",'6.データ入力'!A20)</f>
        <v>10</v>
      </c>
      <c r="D11" s="228">
        <v>4</v>
      </c>
      <c r="E11" s="449" t="str">
        <f>IF($C11="","",IF(VLOOKUP($C11,'6.データ入力'!$A$17:$K$51,4,0)="","",VLOOKUP($C11,'6.データ入力'!$A$17:$K$51,4,0)))</f>
        <v/>
      </c>
      <c r="F11" s="450"/>
      <c r="G11" s="450"/>
      <c r="H11" s="451"/>
      <c r="I11" s="452" t="str">
        <f>IF($C11="","",IF(VLOOKUP($C11,'6.データ入力'!$A$17:$K$51,6,0)="","",VLOOKUP($C11,'6.データ入力'!$A$17:$K$51,6,0)))</f>
        <v/>
      </c>
      <c r="J11" s="453"/>
      <c r="K11" s="453"/>
      <c r="L11" s="453"/>
      <c r="M11" s="453"/>
      <c r="N11" s="453"/>
      <c r="O11" s="453"/>
      <c r="P11" s="453"/>
      <c r="Q11" s="453"/>
      <c r="R11" s="454"/>
      <c r="S11" s="248" t="str">
        <f>IF($C11="","",IF(VLOOKUP($C11,'6.データ入力'!$A$17:$K$51,7,0)="","",VLOOKUP($C11,'6.データ入力'!$A$17:$K$51,7,0)))</f>
        <v/>
      </c>
      <c r="T11" s="220" t="str">
        <f>IF($C11="","",IF(VLOOKUP($C11,'6.データ入力'!$A$17:$K$51,9,0)="","",VLOOKUP($C11,'6.データ入力'!$A$17:$K$51,9,0)))</f>
        <v/>
      </c>
      <c r="U11" s="220" t="str">
        <f>IF($C11="","",IF(VLOOKUP($C11,'6.データ入力'!$A$17:$K$51,10,0)="","",VLOOKUP($C11,'6.データ入力'!$A$17:$K$51,10,0)))</f>
        <v/>
      </c>
      <c r="V11" s="220" t="str">
        <f>IF($C11="","",IF(VLOOKUP($C11,'6.データ入力'!$A$17:$K$51,11,0)="","",VLOOKUP($C11,'6.データ入力'!$A$17:$K$51,11,0)))</f>
        <v/>
      </c>
    </row>
    <row r="12" spans="1:24" s="38" customFormat="1" ht="21" customHeight="1">
      <c r="A12" s="180">
        <v>5</v>
      </c>
      <c r="B12" s="226" t="str">
        <f>IF($C12="","",IF(VLOOKUP($C12,'6.データ入力'!$A$17:$K$51,2,0)="","",VLOOKUP($C12,'6.データ入力'!$A$17:$K$51,2,0)))</f>
        <v/>
      </c>
      <c r="C12" s="229" t="str">
        <f>IF('6.データ入力'!A21="","",'6.データ入力'!A21)</f>
        <v/>
      </c>
      <c r="D12" s="228">
        <v>5</v>
      </c>
      <c r="E12" s="449" t="str">
        <f>IF($C12="","",IF(VLOOKUP($C12,'6.データ入力'!$A$17:$K$51,4,0)="","",VLOOKUP($C12,'6.データ入力'!$A$17:$K$51,4,0)))</f>
        <v/>
      </c>
      <c r="F12" s="450"/>
      <c r="G12" s="450"/>
      <c r="H12" s="451"/>
      <c r="I12" s="452" t="str">
        <f>IF($C12="","",IF(VLOOKUP($C12,'6.データ入力'!$A$17:$K$51,6,0)="","",VLOOKUP($C12,'6.データ入力'!$A$17:$K$51,6,0)))</f>
        <v/>
      </c>
      <c r="J12" s="453"/>
      <c r="K12" s="453"/>
      <c r="L12" s="453"/>
      <c r="M12" s="453"/>
      <c r="N12" s="453"/>
      <c r="O12" s="453"/>
      <c r="P12" s="453"/>
      <c r="Q12" s="453"/>
      <c r="R12" s="454"/>
      <c r="S12" s="248" t="str">
        <f>IF($C12="","",IF(VLOOKUP($C12,'6.データ入力'!$A$17:$K$51,7,0)="","",VLOOKUP($C12,'6.データ入力'!$A$17:$K$51,7,0)))</f>
        <v/>
      </c>
      <c r="T12" s="220" t="str">
        <f>IF($C12="","",IF(VLOOKUP($C12,'6.データ入力'!$A$17:$K$51,9,0)="","",VLOOKUP($C12,'6.データ入力'!$A$17:$K$51,9,0)))</f>
        <v/>
      </c>
      <c r="U12" s="220" t="str">
        <f>IF($C12="","",IF(VLOOKUP($C12,'6.データ入力'!$A$17:$K$51,10,0)="","",VLOOKUP($C12,'6.データ入力'!$A$17:$K$51,10,0)))</f>
        <v/>
      </c>
      <c r="V12" s="220" t="str">
        <f>IF($C12="","",IF(VLOOKUP($C12,'6.データ入力'!$A$17:$K$51,11,0)="","",VLOOKUP($C12,'6.データ入力'!$A$17:$K$51,11,0)))</f>
        <v/>
      </c>
    </row>
    <row r="13" spans="1:24" s="38" customFormat="1" ht="21" customHeight="1">
      <c r="A13" s="180">
        <v>6</v>
      </c>
      <c r="B13" s="226" t="str">
        <f>IF($C13="","",IF(VLOOKUP($C13,'6.データ入力'!$A$17:$K$51,2,0)="","",VLOOKUP($C13,'6.データ入力'!$A$17:$K$51,2,0)))</f>
        <v/>
      </c>
      <c r="C13" s="229" t="str">
        <f>IF('6.データ入力'!A22="","",'6.データ入力'!A22)</f>
        <v/>
      </c>
      <c r="D13" s="228">
        <v>6</v>
      </c>
      <c r="E13" s="449" t="str">
        <f>IF($C13="","",IF(VLOOKUP($C13,'6.データ入力'!$A$17:$K$51,4,0)="","",VLOOKUP($C13,'6.データ入力'!$A$17:$K$51,4,0)))</f>
        <v/>
      </c>
      <c r="F13" s="450"/>
      <c r="G13" s="450"/>
      <c r="H13" s="451"/>
      <c r="I13" s="452" t="str">
        <f>IF($C13="","",IF(VLOOKUP($C13,'6.データ入力'!$A$17:$K$51,6,0)="","",VLOOKUP($C13,'6.データ入力'!$A$17:$K$51,6,0)))</f>
        <v/>
      </c>
      <c r="J13" s="453"/>
      <c r="K13" s="453"/>
      <c r="L13" s="453"/>
      <c r="M13" s="453"/>
      <c r="N13" s="453"/>
      <c r="O13" s="453"/>
      <c r="P13" s="453"/>
      <c r="Q13" s="453"/>
      <c r="R13" s="454"/>
      <c r="S13" s="248" t="str">
        <f>IF($C13="","",IF(VLOOKUP($C13,'6.データ入力'!$A$17:$K$51,7,0)="","",VLOOKUP($C13,'6.データ入力'!$A$17:$K$51,7,0)))</f>
        <v/>
      </c>
      <c r="T13" s="220" t="str">
        <f>IF($C13="","",IF(VLOOKUP($C13,'6.データ入力'!$A$17:$K$51,9,0)="","",VLOOKUP($C13,'6.データ入力'!$A$17:$K$51,9,0)))</f>
        <v/>
      </c>
      <c r="U13" s="220" t="str">
        <f>IF($C13="","",IF(VLOOKUP($C13,'6.データ入力'!$A$17:$K$51,10,0)="","",VLOOKUP($C13,'6.データ入力'!$A$17:$K$51,10,0)))</f>
        <v/>
      </c>
      <c r="V13" s="220" t="str">
        <f>IF($C13="","",IF(VLOOKUP($C13,'6.データ入力'!$A$17:$K$51,11,0)="","",VLOOKUP($C13,'6.データ入力'!$A$17:$K$51,11,0)))</f>
        <v/>
      </c>
    </row>
    <row r="14" spans="1:24" s="38" customFormat="1" ht="21" customHeight="1">
      <c r="A14" s="180">
        <v>7</v>
      </c>
      <c r="B14" s="226" t="str">
        <f>IF($C14="","",IF(VLOOKUP($C14,'6.データ入力'!$A$17:$K$51,2,0)="","",VLOOKUP($C14,'6.データ入力'!$A$17:$K$51,2,0)))</f>
        <v/>
      </c>
      <c r="C14" s="229" t="str">
        <f>IF('6.データ入力'!A23="","",'6.データ入力'!A23)</f>
        <v/>
      </c>
      <c r="D14" s="228">
        <v>7</v>
      </c>
      <c r="E14" s="449" t="str">
        <f>IF($C14="","",IF(VLOOKUP($C14,'6.データ入力'!$A$17:$K$51,4,0)="","",VLOOKUP($C14,'6.データ入力'!$A$17:$K$51,4,0)))</f>
        <v/>
      </c>
      <c r="F14" s="450"/>
      <c r="G14" s="450"/>
      <c r="H14" s="451"/>
      <c r="I14" s="452" t="str">
        <f>IF($C14="","",IF(VLOOKUP($C14,'6.データ入力'!$A$17:$K$51,6,0)="","",VLOOKUP($C14,'6.データ入力'!$A$17:$K$51,6,0)))</f>
        <v/>
      </c>
      <c r="J14" s="453"/>
      <c r="K14" s="453"/>
      <c r="L14" s="453"/>
      <c r="M14" s="453"/>
      <c r="N14" s="453"/>
      <c r="O14" s="453"/>
      <c r="P14" s="453"/>
      <c r="Q14" s="453"/>
      <c r="R14" s="454"/>
      <c r="S14" s="248" t="str">
        <f>IF($C14="","",IF(VLOOKUP($C14,'6.データ入力'!$A$17:$K$51,7,0)="","",VLOOKUP($C14,'6.データ入力'!$A$17:$K$51,7,0)))</f>
        <v/>
      </c>
      <c r="T14" s="220" t="str">
        <f>IF($C14="","",IF(VLOOKUP($C14,'6.データ入力'!$A$17:$K$51,9,0)="","",VLOOKUP($C14,'6.データ入力'!$A$17:$K$51,9,0)))</f>
        <v/>
      </c>
      <c r="U14" s="220" t="str">
        <f>IF($C14="","",IF(VLOOKUP($C14,'6.データ入力'!$A$17:$K$51,10,0)="","",VLOOKUP($C14,'6.データ入力'!$A$17:$K$51,10,0)))</f>
        <v/>
      </c>
      <c r="V14" s="220" t="str">
        <f>IF($C14="","",IF(VLOOKUP($C14,'6.データ入力'!$A$17:$K$51,11,0)="","",VLOOKUP($C14,'6.データ入力'!$A$17:$K$51,11,0)))</f>
        <v/>
      </c>
    </row>
    <row r="15" spans="1:24" s="38" customFormat="1" ht="21" customHeight="1">
      <c r="A15" s="180">
        <v>8</v>
      </c>
      <c r="B15" s="226" t="str">
        <f>IF($C15="","",IF(VLOOKUP($C15,'6.データ入力'!$A$17:$K$51,2,0)="","",VLOOKUP($C15,'6.データ入力'!$A$17:$K$51,2,0)))</f>
        <v/>
      </c>
      <c r="C15" s="229" t="str">
        <f>IF('6.データ入力'!A24="","",'6.データ入力'!A24)</f>
        <v/>
      </c>
      <c r="D15" s="228">
        <v>8</v>
      </c>
      <c r="E15" s="449" t="str">
        <f>IF($C15="","",IF(VLOOKUP($C15,'6.データ入力'!$A$17:$K$51,4,0)="","",VLOOKUP($C15,'6.データ入力'!$A$17:$K$51,4,0)))</f>
        <v/>
      </c>
      <c r="F15" s="450"/>
      <c r="G15" s="450"/>
      <c r="H15" s="451"/>
      <c r="I15" s="452" t="str">
        <f>IF($C15="","",IF(VLOOKUP($C15,'6.データ入力'!$A$17:$K$51,6,0)="","",VLOOKUP($C15,'6.データ入力'!$A$17:$K$51,6,0)))</f>
        <v/>
      </c>
      <c r="J15" s="453"/>
      <c r="K15" s="453"/>
      <c r="L15" s="453"/>
      <c r="M15" s="453"/>
      <c r="N15" s="453"/>
      <c r="O15" s="453"/>
      <c r="P15" s="453"/>
      <c r="Q15" s="453"/>
      <c r="R15" s="454"/>
      <c r="S15" s="248" t="str">
        <f>IF($C15="","",IF(VLOOKUP($C15,'6.データ入力'!$A$17:$K$51,7,0)="","",VLOOKUP($C15,'6.データ入力'!$A$17:$K$51,7,0)))</f>
        <v/>
      </c>
      <c r="T15" s="220" t="str">
        <f>IF($C15="","",IF(VLOOKUP($C15,'6.データ入力'!$A$17:$K$51,9,0)="","",VLOOKUP($C15,'6.データ入力'!$A$17:$K$51,9,0)))</f>
        <v/>
      </c>
      <c r="U15" s="220" t="str">
        <f>IF($C15="","",IF(VLOOKUP($C15,'6.データ入力'!$A$17:$K$51,10,0)="","",VLOOKUP($C15,'6.データ入力'!$A$17:$K$51,10,0)))</f>
        <v/>
      </c>
      <c r="V15" s="220" t="str">
        <f>IF($C15="","",IF(VLOOKUP($C15,'6.データ入力'!$A$17:$K$51,11,0)="","",VLOOKUP($C15,'6.データ入力'!$A$17:$K$51,11,0)))</f>
        <v/>
      </c>
    </row>
    <row r="16" spans="1:24" s="38" customFormat="1" ht="21" customHeight="1">
      <c r="A16" s="180">
        <v>9</v>
      </c>
      <c r="B16" s="226" t="str">
        <f>IF($C16="","",IF(VLOOKUP($C16,'6.データ入力'!$A$17:$K$51,2,0)="","",VLOOKUP($C16,'6.データ入力'!$A$17:$K$51,2,0)))</f>
        <v/>
      </c>
      <c r="C16" s="229" t="str">
        <f>IF('6.データ入力'!A25="","",'6.データ入力'!A25)</f>
        <v/>
      </c>
      <c r="D16" s="228">
        <v>9</v>
      </c>
      <c r="E16" s="449" t="str">
        <f>IF($C16="","",IF(VLOOKUP($C16,'6.データ入力'!$A$17:$K$51,4,0)="","",VLOOKUP($C16,'6.データ入力'!$A$17:$K$51,4,0)))</f>
        <v/>
      </c>
      <c r="F16" s="450"/>
      <c r="G16" s="450"/>
      <c r="H16" s="451"/>
      <c r="I16" s="452" t="str">
        <f>IF($C16="","",IF(VLOOKUP($C16,'6.データ入力'!$A$17:$K$51,6,0)="","",VLOOKUP($C16,'6.データ入力'!$A$17:$K$51,6,0)))</f>
        <v/>
      </c>
      <c r="J16" s="453"/>
      <c r="K16" s="453"/>
      <c r="L16" s="453"/>
      <c r="M16" s="453"/>
      <c r="N16" s="453"/>
      <c r="O16" s="453"/>
      <c r="P16" s="453"/>
      <c r="Q16" s="453"/>
      <c r="R16" s="454"/>
      <c r="S16" s="248" t="str">
        <f>IF($C16="","",IF(VLOOKUP($C16,'6.データ入力'!$A$17:$K$51,7,0)="","",VLOOKUP($C16,'6.データ入力'!$A$17:$K$51,7,0)))</f>
        <v/>
      </c>
      <c r="T16" s="220" t="str">
        <f>IF($C16="","",IF(VLOOKUP($C16,'6.データ入力'!$A$17:$K$51,9,0)="","",VLOOKUP($C16,'6.データ入力'!$A$17:$K$51,9,0)))</f>
        <v/>
      </c>
      <c r="U16" s="220" t="str">
        <f>IF($C16="","",IF(VLOOKUP($C16,'6.データ入力'!$A$17:$K$51,10,0)="","",VLOOKUP($C16,'6.データ入力'!$A$17:$K$51,10,0)))</f>
        <v/>
      </c>
      <c r="V16" s="220" t="str">
        <f>IF($C16="","",IF(VLOOKUP($C16,'6.データ入力'!$A$17:$K$51,11,0)="","",VLOOKUP($C16,'6.データ入力'!$A$17:$K$51,11,0)))</f>
        <v/>
      </c>
    </row>
    <row r="17" spans="1:22" s="38" customFormat="1" ht="21" customHeight="1">
      <c r="A17" s="180">
        <v>10</v>
      </c>
      <c r="B17" s="226" t="str">
        <f>IF($C17="","",IF(VLOOKUP($C17,'6.データ入力'!$A$17:$K$51,2,0)="","",VLOOKUP($C17,'6.データ入力'!$A$17:$K$51,2,0)))</f>
        <v/>
      </c>
      <c r="C17" s="229" t="str">
        <f>IF('6.データ入力'!A26="","",'6.データ入力'!A26)</f>
        <v/>
      </c>
      <c r="D17" s="228">
        <v>10</v>
      </c>
      <c r="E17" s="449" t="str">
        <f>IF($C17="","",IF(VLOOKUP($C17,'6.データ入力'!$A$17:$K$51,4,0)="","",VLOOKUP($C17,'6.データ入力'!$A$17:$K$51,4,0)))</f>
        <v/>
      </c>
      <c r="F17" s="450"/>
      <c r="G17" s="450"/>
      <c r="H17" s="451"/>
      <c r="I17" s="452" t="str">
        <f>IF($C17="","",IF(VLOOKUP($C17,'6.データ入力'!$A$17:$K$51,6,0)="","",VLOOKUP($C17,'6.データ入力'!$A$17:$K$51,6,0)))</f>
        <v/>
      </c>
      <c r="J17" s="453"/>
      <c r="K17" s="453"/>
      <c r="L17" s="453"/>
      <c r="M17" s="453"/>
      <c r="N17" s="453"/>
      <c r="O17" s="453"/>
      <c r="P17" s="453"/>
      <c r="Q17" s="453"/>
      <c r="R17" s="454"/>
      <c r="S17" s="248" t="str">
        <f>IF($C17="","",IF(VLOOKUP($C17,'6.データ入力'!$A$17:$K$51,7,0)="","",VLOOKUP($C17,'6.データ入力'!$A$17:$K$51,7,0)))</f>
        <v/>
      </c>
      <c r="T17" s="220" t="str">
        <f>IF($C17="","",IF(VLOOKUP($C17,'6.データ入力'!$A$17:$K$51,9,0)="","",VLOOKUP($C17,'6.データ入力'!$A$17:$K$51,9,0)))</f>
        <v/>
      </c>
      <c r="U17" s="220" t="str">
        <f>IF($C17="","",IF(VLOOKUP($C17,'6.データ入力'!$A$17:$K$51,10,0)="","",VLOOKUP($C17,'6.データ入力'!$A$17:$K$51,10,0)))</f>
        <v/>
      </c>
      <c r="V17" s="220" t="str">
        <f>IF($C17="","",IF(VLOOKUP($C17,'6.データ入力'!$A$17:$K$51,11,0)="","",VLOOKUP($C17,'6.データ入力'!$A$17:$K$51,11,0)))</f>
        <v/>
      </c>
    </row>
    <row r="18" spans="1:22" s="38" customFormat="1" ht="21" customHeight="1">
      <c r="A18" s="180">
        <v>11</v>
      </c>
      <c r="B18" s="226" t="str">
        <f>IF($C18="","",IF(VLOOKUP($C18,'6.データ入力'!$A$17:$K$51,2,0)="","",VLOOKUP($C18,'6.データ入力'!$A$17:$K$51,2,0)))</f>
        <v/>
      </c>
      <c r="C18" s="229" t="str">
        <f>IF('6.データ入力'!A27="","",'6.データ入力'!A27)</f>
        <v/>
      </c>
      <c r="D18" s="228">
        <v>11</v>
      </c>
      <c r="E18" s="449" t="str">
        <f>IF($C18="","",IF(VLOOKUP($C18,'6.データ入力'!$A$17:$K$51,4,0)="","",VLOOKUP($C18,'6.データ入力'!$A$17:$K$51,4,0)))</f>
        <v/>
      </c>
      <c r="F18" s="450"/>
      <c r="G18" s="450"/>
      <c r="H18" s="451"/>
      <c r="I18" s="452" t="str">
        <f>IF($C18="","",IF(VLOOKUP($C18,'6.データ入力'!$A$17:$K$51,6,0)="","",VLOOKUP($C18,'6.データ入力'!$A$17:$K$51,6,0)))</f>
        <v/>
      </c>
      <c r="J18" s="453"/>
      <c r="K18" s="453"/>
      <c r="L18" s="453"/>
      <c r="M18" s="453"/>
      <c r="N18" s="453"/>
      <c r="O18" s="453"/>
      <c r="P18" s="453"/>
      <c r="Q18" s="453"/>
      <c r="R18" s="454"/>
      <c r="S18" s="248" t="str">
        <f>IF($C18="","",IF(VLOOKUP($C18,'6.データ入力'!$A$17:$K$51,7,0)="","",VLOOKUP($C18,'6.データ入力'!$A$17:$K$51,7,0)))</f>
        <v/>
      </c>
      <c r="T18" s="220" t="str">
        <f>IF($C18="","",IF(VLOOKUP($C18,'6.データ入力'!$A$17:$K$51,9,0)="","",VLOOKUP($C18,'6.データ入力'!$A$17:$K$51,9,0)))</f>
        <v/>
      </c>
      <c r="U18" s="220" t="str">
        <f>IF($C18="","",IF(VLOOKUP($C18,'6.データ入力'!$A$17:$K$51,10,0)="","",VLOOKUP($C18,'6.データ入力'!$A$17:$K$51,10,0)))</f>
        <v/>
      </c>
      <c r="V18" s="220" t="str">
        <f>IF($C18="","",IF(VLOOKUP($C18,'6.データ入力'!$A$17:$K$51,11,0)="","",VLOOKUP($C18,'6.データ入力'!$A$17:$K$51,11,0)))</f>
        <v/>
      </c>
    </row>
    <row r="19" spans="1:22" s="38" customFormat="1" ht="21" customHeight="1">
      <c r="A19" s="180">
        <v>12</v>
      </c>
      <c r="B19" s="226" t="str">
        <f>IF($C19="","",IF(VLOOKUP($C19,'6.データ入力'!$A$17:$K$51,2,0)="","",VLOOKUP($C19,'6.データ入力'!$A$17:$K$51,2,0)))</f>
        <v/>
      </c>
      <c r="C19" s="229" t="str">
        <f>IF('6.データ入力'!A28="","",'6.データ入力'!A28)</f>
        <v/>
      </c>
      <c r="D19" s="228">
        <v>12</v>
      </c>
      <c r="E19" s="449" t="str">
        <f>IF($C19="","",IF(VLOOKUP($C19,'6.データ入力'!$A$17:$K$51,4,0)="","",VLOOKUP($C19,'6.データ入力'!$A$17:$K$51,4,0)))</f>
        <v/>
      </c>
      <c r="F19" s="450"/>
      <c r="G19" s="450"/>
      <c r="H19" s="451"/>
      <c r="I19" s="452" t="str">
        <f>IF($C19="","",IF(VLOOKUP($C19,'6.データ入力'!$A$17:$K$51,6,0)="","",VLOOKUP($C19,'6.データ入力'!$A$17:$K$51,6,0)))</f>
        <v/>
      </c>
      <c r="J19" s="453"/>
      <c r="K19" s="453"/>
      <c r="L19" s="453"/>
      <c r="M19" s="453"/>
      <c r="N19" s="453"/>
      <c r="O19" s="453"/>
      <c r="P19" s="453"/>
      <c r="Q19" s="453"/>
      <c r="R19" s="454"/>
      <c r="S19" s="248" t="str">
        <f>IF($C19="","",IF(VLOOKUP($C19,'6.データ入力'!$A$17:$K$51,7,0)="","",VLOOKUP($C19,'6.データ入力'!$A$17:$K$51,7,0)))</f>
        <v/>
      </c>
      <c r="T19" s="220" t="str">
        <f>IF($C19="","",IF(VLOOKUP($C19,'6.データ入力'!$A$17:$K$51,9,0)="","",VLOOKUP($C19,'6.データ入力'!$A$17:$K$51,9,0)))</f>
        <v/>
      </c>
      <c r="U19" s="220" t="str">
        <f>IF($C19="","",IF(VLOOKUP($C19,'6.データ入力'!$A$17:$K$51,10,0)="","",VLOOKUP($C19,'6.データ入力'!$A$17:$K$51,10,0)))</f>
        <v/>
      </c>
      <c r="V19" s="220" t="str">
        <f>IF($C19="","",IF(VLOOKUP($C19,'6.データ入力'!$A$17:$K$51,11,0)="","",VLOOKUP($C19,'6.データ入力'!$A$17:$K$51,11,0)))</f>
        <v/>
      </c>
    </row>
    <row r="20" spans="1:22" s="38" customFormat="1" ht="21" customHeight="1">
      <c r="A20" s="180">
        <v>13</v>
      </c>
      <c r="B20" s="226" t="str">
        <f>IF($C20="","",IF(VLOOKUP($C20,'6.データ入力'!$A$17:$K$51,2,0)="","",VLOOKUP($C20,'6.データ入力'!$A$17:$K$51,2,0)))</f>
        <v/>
      </c>
      <c r="C20" s="229" t="str">
        <f>IF('6.データ入力'!A29="","",'6.データ入力'!A29)</f>
        <v/>
      </c>
      <c r="D20" s="228">
        <v>13</v>
      </c>
      <c r="E20" s="449" t="str">
        <f>IF($C20="","",IF(VLOOKUP($C20,'6.データ入力'!$A$17:$K$51,4,0)="","",VLOOKUP($C20,'6.データ入力'!$A$17:$K$51,4,0)))</f>
        <v/>
      </c>
      <c r="F20" s="450"/>
      <c r="G20" s="450"/>
      <c r="H20" s="451"/>
      <c r="I20" s="452" t="str">
        <f>IF($C20="","",IF(VLOOKUP($C20,'6.データ入力'!$A$17:$K$51,6,0)="","",VLOOKUP($C20,'6.データ入力'!$A$17:$K$51,6,0)))</f>
        <v/>
      </c>
      <c r="J20" s="453"/>
      <c r="K20" s="453"/>
      <c r="L20" s="453"/>
      <c r="M20" s="453"/>
      <c r="N20" s="453"/>
      <c r="O20" s="453"/>
      <c r="P20" s="453"/>
      <c r="Q20" s="453"/>
      <c r="R20" s="454"/>
      <c r="S20" s="248" t="str">
        <f>IF($C20="","",IF(VLOOKUP($C20,'6.データ入力'!$A$17:$K$51,7,0)="","",VLOOKUP($C20,'6.データ入力'!$A$17:$K$51,7,0)))</f>
        <v/>
      </c>
      <c r="T20" s="220" t="str">
        <f>IF($C20="","",IF(VLOOKUP($C20,'6.データ入力'!$A$17:$K$51,9,0)="","",VLOOKUP($C20,'6.データ入力'!$A$17:$K$51,9,0)))</f>
        <v/>
      </c>
      <c r="U20" s="220" t="str">
        <f>IF($C20="","",IF(VLOOKUP($C20,'6.データ入力'!$A$17:$K$51,10,0)="","",VLOOKUP($C20,'6.データ入力'!$A$17:$K$51,10,0)))</f>
        <v/>
      </c>
      <c r="V20" s="220" t="str">
        <f>IF($C20="","",IF(VLOOKUP($C20,'6.データ入力'!$A$17:$K$51,11,0)="","",VLOOKUP($C20,'6.データ入力'!$A$17:$K$51,11,0)))</f>
        <v/>
      </c>
    </row>
    <row r="21" spans="1:22" s="38" customFormat="1" ht="21" customHeight="1">
      <c r="A21" s="180">
        <v>14</v>
      </c>
      <c r="B21" s="226" t="str">
        <f>IF($C21="","",IF(VLOOKUP($C21,'6.データ入力'!$A$17:$K$51,2,0)="","",VLOOKUP($C21,'6.データ入力'!$A$17:$K$51,2,0)))</f>
        <v/>
      </c>
      <c r="C21" s="229" t="str">
        <f>IF('6.データ入力'!A30="","",'6.データ入力'!A30)</f>
        <v/>
      </c>
      <c r="D21" s="228">
        <v>14</v>
      </c>
      <c r="E21" s="449" t="str">
        <f>IF($C21="","",IF(VLOOKUP($C21,'6.データ入力'!$A$17:$K$51,4,0)="","",VLOOKUP($C21,'6.データ入力'!$A$17:$K$51,4,0)))</f>
        <v/>
      </c>
      <c r="F21" s="450"/>
      <c r="G21" s="450"/>
      <c r="H21" s="451"/>
      <c r="I21" s="452" t="str">
        <f>IF($C21="","",IF(VLOOKUP($C21,'6.データ入力'!$A$17:$K$51,6,0)="","",VLOOKUP($C21,'6.データ入力'!$A$17:$K$51,6,0)))</f>
        <v/>
      </c>
      <c r="J21" s="453"/>
      <c r="K21" s="453"/>
      <c r="L21" s="453"/>
      <c r="M21" s="453"/>
      <c r="N21" s="453"/>
      <c r="O21" s="453"/>
      <c r="P21" s="453"/>
      <c r="Q21" s="453"/>
      <c r="R21" s="454"/>
      <c r="S21" s="248" t="str">
        <f>IF($C21="","",IF(VLOOKUP($C21,'6.データ入力'!$A$17:$K$51,7,0)="","",VLOOKUP($C21,'6.データ入力'!$A$17:$K$51,7,0)))</f>
        <v/>
      </c>
      <c r="T21" s="220" t="str">
        <f>IF($C21="","",IF(VLOOKUP($C21,'6.データ入力'!$A$17:$K$51,9,0)="","",VLOOKUP($C21,'6.データ入力'!$A$17:$K$51,9,0)))</f>
        <v/>
      </c>
      <c r="U21" s="220" t="str">
        <f>IF($C21="","",IF(VLOOKUP($C21,'6.データ入力'!$A$17:$K$51,10,0)="","",VLOOKUP($C21,'6.データ入力'!$A$17:$K$51,10,0)))</f>
        <v/>
      </c>
      <c r="V21" s="220" t="str">
        <f>IF($C21="","",IF(VLOOKUP($C21,'6.データ入力'!$A$17:$K$51,11,0)="","",VLOOKUP($C21,'6.データ入力'!$A$17:$K$51,11,0)))</f>
        <v/>
      </c>
    </row>
    <row r="22" spans="1:22" s="38" customFormat="1" ht="21" customHeight="1">
      <c r="A22" s="180">
        <v>15</v>
      </c>
      <c r="B22" s="226" t="str">
        <f>IF($C22="","",IF(VLOOKUP($C22,'6.データ入力'!$A$17:$K$51,2,0)="","",VLOOKUP($C22,'6.データ入力'!$A$17:$K$51,2,0)))</f>
        <v/>
      </c>
      <c r="C22" s="229" t="str">
        <f>IF('6.データ入力'!A31="","",'6.データ入力'!A31)</f>
        <v/>
      </c>
      <c r="D22" s="228">
        <v>15</v>
      </c>
      <c r="E22" s="449" t="str">
        <f>IF($C22="","",IF(VLOOKUP($C22,'6.データ入力'!$A$17:$K$51,4,0)="","",VLOOKUP($C22,'6.データ入力'!$A$17:$K$51,4,0)))</f>
        <v/>
      </c>
      <c r="F22" s="450"/>
      <c r="G22" s="450"/>
      <c r="H22" s="451"/>
      <c r="I22" s="452" t="str">
        <f>IF($C22="","",IF(VLOOKUP($C22,'6.データ入力'!$A$17:$K$51,6,0)="","",VLOOKUP($C22,'6.データ入力'!$A$17:$K$51,6,0)))</f>
        <v/>
      </c>
      <c r="J22" s="453"/>
      <c r="K22" s="453"/>
      <c r="L22" s="453"/>
      <c r="M22" s="453"/>
      <c r="N22" s="453"/>
      <c r="O22" s="453"/>
      <c r="P22" s="453"/>
      <c r="Q22" s="453"/>
      <c r="R22" s="454"/>
      <c r="S22" s="248" t="str">
        <f>IF($C22="","",IF(VLOOKUP($C22,'6.データ入力'!$A$17:$K$51,7,0)="","",VLOOKUP($C22,'6.データ入力'!$A$17:$K$51,7,0)))</f>
        <v/>
      </c>
      <c r="T22" s="220" t="str">
        <f>IF($C22="","",IF(VLOOKUP($C22,'6.データ入力'!$A$17:$K$51,9,0)="","",VLOOKUP($C22,'6.データ入力'!$A$17:$K$51,9,0)))</f>
        <v/>
      </c>
      <c r="U22" s="220" t="str">
        <f>IF($C22="","",IF(VLOOKUP($C22,'6.データ入力'!$A$17:$K$51,10,0)="","",VLOOKUP($C22,'6.データ入力'!$A$17:$K$51,10,0)))</f>
        <v/>
      </c>
      <c r="V22" s="220" t="str">
        <f>IF($C22="","",IF(VLOOKUP($C22,'6.データ入力'!$A$17:$K$51,11,0)="","",VLOOKUP($C22,'6.データ入力'!$A$17:$K$51,11,0)))</f>
        <v/>
      </c>
    </row>
    <row r="23" spans="1:22" s="38" customFormat="1" ht="21" customHeight="1">
      <c r="A23" s="180">
        <v>16</v>
      </c>
      <c r="B23" s="226" t="str">
        <f>IF($C23="","",IF(VLOOKUP($C23,'6.データ入力'!$A$17:$K$51,2,0)="","",VLOOKUP($C23,'6.データ入力'!$A$17:$K$51,2,0)))</f>
        <v/>
      </c>
      <c r="C23" s="229" t="str">
        <f>IF('6.データ入力'!A32="","",'6.データ入力'!A32)</f>
        <v/>
      </c>
      <c r="D23" s="228">
        <v>16</v>
      </c>
      <c r="E23" s="449" t="str">
        <f>IF($C23="","",IF(VLOOKUP($C23,'6.データ入力'!$A$17:$K$51,4,0)="","",VLOOKUP($C23,'6.データ入力'!$A$17:$K$51,4,0)))</f>
        <v/>
      </c>
      <c r="F23" s="450"/>
      <c r="G23" s="450"/>
      <c r="H23" s="451"/>
      <c r="I23" s="452" t="str">
        <f>IF($C23="","",IF(VLOOKUP($C23,'6.データ入力'!$A$17:$K$51,6,0)="","",VLOOKUP($C23,'6.データ入力'!$A$17:$K$51,6,0)))</f>
        <v/>
      </c>
      <c r="J23" s="453"/>
      <c r="K23" s="453"/>
      <c r="L23" s="453"/>
      <c r="M23" s="453"/>
      <c r="N23" s="453"/>
      <c r="O23" s="453"/>
      <c r="P23" s="453"/>
      <c r="Q23" s="453"/>
      <c r="R23" s="454"/>
      <c r="S23" s="248" t="str">
        <f>IF($C23="","",IF(VLOOKUP($C23,'6.データ入力'!$A$17:$K$51,7,0)="","",VLOOKUP($C23,'6.データ入力'!$A$17:$K$51,7,0)))</f>
        <v/>
      </c>
      <c r="T23" s="220" t="str">
        <f>IF($C23="","",IF(VLOOKUP($C23,'6.データ入力'!$A$17:$K$51,9,0)="","",VLOOKUP($C23,'6.データ入力'!$A$17:$K$51,9,0)))</f>
        <v/>
      </c>
      <c r="U23" s="220" t="str">
        <f>IF($C23="","",IF(VLOOKUP($C23,'6.データ入力'!$A$17:$K$51,10,0)="","",VLOOKUP($C23,'6.データ入力'!$A$17:$K$51,10,0)))</f>
        <v/>
      </c>
      <c r="V23" s="220" t="str">
        <f>IF($C23="","",IF(VLOOKUP($C23,'6.データ入力'!$A$17:$K$51,11,0)="","",VLOOKUP($C23,'6.データ入力'!$A$17:$K$51,11,0)))</f>
        <v/>
      </c>
    </row>
    <row r="24" spans="1:22" s="38" customFormat="1" ht="21" customHeight="1">
      <c r="A24" s="180">
        <v>17</v>
      </c>
      <c r="B24" s="226" t="str">
        <f>IF($C24="","",IF(VLOOKUP($C24,'6.データ入力'!$A$17:$K$51,2,0)="","",VLOOKUP($C24,'6.データ入力'!$A$17:$K$51,2,0)))</f>
        <v/>
      </c>
      <c r="C24" s="229" t="str">
        <f>IF('6.データ入力'!A33="","",'6.データ入力'!A33)</f>
        <v/>
      </c>
      <c r="D24" s="228">
        <v>17</v>
      </c>
      <c r="E24" s="449" t="str">
        <f>IF($C24="","",IF(VLOOKUP($C24,'6.データ入力'!$A$17:$K$51,4,0)="","",VLOOKUP($C24,'6.データ入力'!$A$17:$K$51,4,0)))</f>
        <v/>
      </c>
      <c r="F24" s="450"/>
      <c r="G24" s="450"/>
      <c r="H24" s="451"/>
      <c r="I24" s="452" t="str">
        <f>IF($C24="","",IF(VLOOKUP($C24,'6.データ入力'!$A$17:$K$51,6,0)="","",VLOOKUP($C24,'6.データ入力'!$A$17:$K$51,6,0)))</f>
        <v/>
      </c>
      <c r="J24" s="453"/>
      <c r="K24" s="453"/>
      <c r="L24" s="453"/>
      <c r="M24" s="453"/>
      <c r="N24" s="453"/>
      <c r="O24" s="453"/>
      <c r="P24" s="453"/>
      <c r="Q24" s="453"/>
      <c r="R24" s="454"/>
      <c r="S24" s="248" t="str">
        <f>IF($C24="","",IF(VLOOKUP($C24,'6.データ入力'!$A$17:$K$51,7,0)="","",VLOOKUP($C24,'6.データ入力'!$A$17:$K$51,7,0)))</f>
        <v/>
      </c>
      <c r="T24" s="220" t="str">
        <f>IF($C24="","",IF(VLOOKUP($C24,'6.データ入力'!$A$17:$K$51,9,0)="","",VLOOKUP($C24,'6.データ入力'!$A$17:$K$51,9,0)))</f>
        <v/>
      </c>
      <c r="U24" s="220" t="str">
        <f>IF($C24="","",IF(VLOOKUP($C24,'6.データ入力'!$A$17:$K$51,10,0)="","",VLOOKUP($C24,'6.データ入力'!$A$17:$K$51,10,0)))</f>
        <v/>
      </c>
      <c r="V24" s="220" t="str">
        <f>IF($C24="","",IF(VLOOKUP($C24,'6.データ入力'!$A$17:$K$51,11,0)="","",VLOOKUP($C24,'6.データ入力'!$A$17:$K$51,11,0)))</f>
        <v/>
      </c>
    </row>
    <row r="25" spans="1:22" s="38" customFormat="1" ht="21" customHeight="1">
      <c r="A25" s="180">
        <v>18</v>
      </c>
      <c r="B25" s="226" t="str">
        <f>IF($C25="","",IF(VLOOKUP($C25,'6.データ入力'!$A$17:$K$51,2,0)="","",VLOOKUP($C25,'6.データ入力'!$A$17:$K$51,2,0)))</f>
        <v/>
      </c>
      <c r="C25" s="229" t="str">
        <f>IF('6.データ入力'!A34="","",'6.データ入力'!A34)</f>
        <v/>
      </c>
      <c r="D25" s="228">
        <v>18</v>
      </c>
      <c r="E25" s="449" t="str">
        <f>IF($C25="","",IF(VLOOKUP($C25,'6.データ入力'!$A$17:$K$51,4,0)="","",VLOOKUP($C25,'6.データ入力'!$A$17:$K$51,4,0)))</f>
        <v/>
      </c>
      <c r="F25" s="450"/>
      <c r="G25" s="450"/>
      <c r="H25" s="451"/>
      <c r="I25" s="452" t="str">
        <f>IF($C25="","",IF(VLOOKUP($C25,'6.データ入力'!$A$17:$K$51,6,0)="","",VLOOKUP($C25,'6.データ入力'!$A$17:$K$51,6,0)))</f>
        <v/>
      </c>
      <c r="J25" s="453"/>
      <c r="K25" s="453"/>
      <c r="L25" s="453"/>
      <c r="M25" s="453"/>
      <c r="N25" s="453"/>
      <c r="O25" s="453"/>
      <c r="P25" s="453"/>
      <c r="Q25" s="453"/>
      <c r="R25" s="454"/>
      <c r="S25" s="248" t="str">
        <f>IF($C25="","",IF(VLOOKUP($C25,'6.データ入力'!$A$17:$K$51,7,0)="","",VLOOKUP($C25,'6.データ入力'!$A$17:$K$51,7,0)))</f>
        <v/>
      </c>
      <c r="T25" s="220" t="str">
        <f>IF($C25="","",IF(VLOOKUP($C25,'6.データ入力'!$A$17:$K$51,9,0)="","",VLOOKUP($C25,'6.データ入力'!$A$17:$K$51,9,0)))</f>
        <v/>
      </c>
      <c r="U25" s="220" t="str">
        <f>IF($C25="","",IF(VLOOKUP($C25,'6.データ入力'!$A$17:$K$51,10,0)="","",VLOOKUP($C25,'6.データ入力'!$A$17:$K$51,10,0)))</f>
        <v/>
      </c>
      <c r="V25" s="220" t="str">
        <f>IF($C25="","",IF(VLOOKUP($C25,'6.データ入力'!$A$17:$K$51,11,0)="","",VLOOKUP($C25,'6.データ入力'!$A$17:$K$51,11,0)))</f>
        <v/>
      </c>
    </row>
    <row r="26" spans="1:22" s="38" customFormat="1" ht="21" customHeight="1">
      <c r="A26" s="180">
        <v>19</v>
      </c>
      <c r="B26" s="226" t="str">
        <f>IF($C26="","",IF(VLOOKUP($C26,'6.データ入力'!$A$17:$K$51,2,0)="","",VLOOKUP($C26,'6.データ入力'!$A$17:$K$51,2,0)))</f>
        <v/>
      </c>
      <c r="C26" s="229" t="str">
        <f>IF('6.データ入力'!A35="","",'6.データ入力'!A35)</f>
        <v/>
      </c>
      <c r="D26" s="228">
        <v>19</v>
      </c>
      <c r="E26" s="449" t="str">
        <f>IF($C26="","",IF(VLOOKUP($C26,'6.データ入力'!$A$17:$K$51,4,0)="","",VLOOKUP($C26,'6.データ入力'!$A$17:$K$51,4,0)))</f>
        <v/>
      </c>
      <c r="F26" s="450"/>
      <c r="G26" s="450"/>
      <c r="H26" s="451"/>
      <c r="I26" s="452" t="str">
        <f>IF($C26="","",IF(VLOOKUP($C26,'6.データ入力'!$A$17:$K$51,6,0)="","",VLOOKUP($C26,'6.データ入力'!$A$17:$K$51,6,0)))</f>
        <v/>
      </c>
      <c r="J26" s="453"/>
      <c r="K26" s="453"/>
      <c r="L26" s="453"/>
      <c r="M26" s="453"/>
      <c r="N26" s="453"/>
      <c r="O26" s="453"/>
      <c r="P26" s="453"/>
      <c r="Q26" s="453"/>
      <c r="R26" s="454"/>
      <c r="S26" s="248" t="str">
        <f>IF($C26="","",IF(VLOOKUP($C26,'6.データ入力'!$A$17:$K$51,7,0)="","",VLOOKUP($C26,'6.データ入力'!$A$17:$K$51,7,0)))</f>
        <v/>
      </c>
      <c r="T26" s="220" t="str">
        <f>IF($C26="","",IF(VLOOKUP($C26,'6.データ入力'!$A$17:$K$51,9,0)="","",VLOOKUP($C26,'6.データ入力'!$A$17:$K$51,9,0)))</f>
        <v/>
      </c>
      <c r="U26" s="220" t="str">
        <f>IF($C26="","",IF(VLOOKUP($C26,'6.データ入力'!$A$17:$K$51,10,0)="","",VLOOKUP($C26,'6.データ入力'!$A$17:$K$51,10,0)))</f>
        <v/>
      </c>
      <c r="V26" s="220" t="str">
        <f>IF($C26="","",IF(VLOOKUP($C26,'6.データ入力'!$A$17:$K$51,11,0)="","",VLOOKUP($C26,'6.データ入力'!$A$17:$K$51,11,0)))</f>
        <v/>
      </c>
    </row>
    <row r="27" spans="1:22" s="38" customFormat="1" ht="21" customHeight="1">
      <c r="A27" s="180">
        <v>20</v>
      </c>
      <c r="B27" s="226" t="str">
        <f>IF($C27="","",IF(VLOOKUP($C27,'6.データ入力'!$A$17:$K$51,2,0)="","",VLOOKUP($C27,'6.データ入力'!$A$17:$K$51,2,0)))</f>
        <v/>
      </c>
      <c r="C27" s="229" t="str">
        <f>IF('6.データ入力'!A36="","",'6.データ入力'!A36)</f>
        <v/>
      </c>
      <c r="D27" s="228">
        <v>20</v>
      </c>
      <c r="E27" s="449" t="str">
        <f>IF($C27="","",IF(VLOOKUP($C27,'6.データ入力'!$A$17:$K$51,4,0)="","",VLOOKUP($C27,'6.データ入力'!$A$17:$K$51,4,0)))</f>
        <v/>
      </c>
      <c r="F27" s="450"/>
      <c r="G27" s="450"/>
      <c r="H27" s="451"/>
      <c r="I27" s="452" t="str">
        <f>IF($C27="","",IF(VLOOKUP($C27,'6.データ入力'!$A$17:$K$51,6,0)="","",VLOOKUP($C27,'6.データ入力'!$A$17:$K$51,6,0)))</f>
        <v/>
      </c>
      <c r="J27" s="453"/>
      <c r="K27" s="453"/>
      <c r="L27" s="453"/>
      <c r="M27" s="453"/>
      <c r="N27" s="453"/>
      <c r="O27" s="453"/>
      <c r="P27" s="453"/>
      <c r="Q27" s="453"/>
      <c r="R27" s="454"/>
      <c r="S27" s="248" t="str">
        <f>IF($C27="","",IF(VLOOKUP($C27,'6.データ入力'!$A$17:$K$51,7,0)="","",VLOOKUP($C27,'6.データ入力'!$A$17:$K$51,7,0)))</f>
        <v/>
      </c>
      <c r="T27" s="220" t="str">
        <f>IF($C27="","",IF(VLOOKUP($C27,'6.データ入力'!$A$17:$K$51,9,0)="","",VLOOKUP($C27,'6.データ入力'!$A$17:$K$51,9,0)))</f>
        <v/>
      </c>
      <c r="U27" s="220" t="str">
        <f>IF($C27="","",IF(VLOOKUP($C27,'6.データ入力'!$A$17:$K$51,10,0)="","",VLOOKUP($C27,'6.データ入力'!$A$17:$K$51,10,0)))</f>
        <v/>
      </c>
      <c r="V27" s="220" t="str">
        <f>IF($C27="","",IF(VLOOKUP($C27,'6.データ入力'!$A$17:$K$51,11,0)="","",VLOOKUP($C27,'6.データ入力'!$A$17:$K$51,11,0)))</f>
        <v/>
      </c>
    </row>
    <row r="28" spans="1:22" s="38" customFormat="1" ht="21" customHeight="1">
      <c r="A28" s="180">
        <v>21</v>
      </c>
      <c r="B28" s="226" t="str">
        <f>IF($C28="","",IF(VLOOKUP($C28,'6.データ入力'!$A$17:$K$51,2,0)="","",VLOOKUP($C28,'6.データ入力'!$A$17:$K$51,2,0)))</f>
        <v/>
      </c>
      <c r="C28" s="229" t="str">
        <f>IF('6.データ入力'!A37="","",'6.データ入力'!A37)</f>
        <v/>
      </c>
      <c r="D28" s="228">
        <v>21</v>
      </c>
      <c r="E28" s="449" t="str">
        <f>IF($C28="","",IF(VLOOKUP($C28,'6.データ入力'!$A$17:$K$51,4,0)="","",VLOOKUP($C28,'6.データ入力'!$A$17:$K$51,4,0)))</f>
        <v/>
      </c>
      <c r="F28" s="450"/>
      <c r="G28" s="450"/>
      <c r="H28" s="451"/>
      <c r="I28" s="452" t="str">
        <f>IF($C28="","",IF(VLOOKUP($C28,'6.データ入力'!$A$17:$K$51,6,0)="","",VLOOKUP($C28,'6.データ入力'!$A$17:$K$51,6,0)))</f>
        <v/>
      </c>
      <c r="J28" s="453"/>
      <c r="K28" s="453"/>
      <c r="L28" s="453"/>
      <c r="M28" s="453"/>
      <c r="N28" s="453"/>
      <c r="O28" s="453"/>
      <c r="P28" s="453"/>
      <c r="Q28" s="453"/>
      <c r="R28" s="454"/>
      <c r="S28" s="248" t="str">
        <f>IF($C28="","",IF(VLOOKUP($C28,'6.データ入力'!$A$17:$K$51,7,0)="","",VLOOKUP($C28,'6.データ入力'!$A$17:$K$51,7,0)))</f>
        <v/>
      </c>
      <c r="T28" s="220" t="str">
        <f>IF($C28="","",IF(VLOOKUP($C28,'6.データ入力'!$A$17:$K$51,9,0)="","",VLOOKUP($C28,'6.データ入力'!$A$17:$K$51,9,0)))</f>
        <v/>
      </c>
      <c r="U28" s="220" t="str">
        <f>IF($C28="","",IF(VLOOKUP($C28,'6.データ入力'!$A$17:$K$51,10,0)="","",VLOOKUP($C28,'6.データ入力'!$A$17:$K$51,10,0)))</f>
        <v/>
      </c>
      <c r="V28" s="220" t="str">
        <f>IF($C28="","",IF(VLOOKUP($C28,'6.データ入力'!$A$17:$K$51,11,0)="","",VLOOKUP($C28,'6.データ入力'!$A$17:$K$51,11,0)))</f>
        <v/>
      </c>
    </row>
    <row r="29" spans="1:22" s="38" customFormat="1" ht="21" customHeight="1">
      <c r="A29" s="180">
        <v>22</v>
      </c>
      <c r="B29" s="226" t="str">
        <f>IF($C29="","",IF(VLOOKUP($C29,'6.データ入力'!$A$17:$K$51,2,0)="","",VLOOKUP($C29,'6.データ入力'!$A$17:$K$51,2,0)))</f>
        <v/>
      </c>
      <c r="C29" s="229" t="str">
        <f>IF('6.データ入力'!A38="","",'6.データ入力'!A38)</f>
        <v/>
      </c>
      <c r="D29" s="228">
        <v>22</v>
      </c>
      <c r="E29" s="449" t="str">
        <f>IF($C29="","",IF(VLOOKUP($C29,'6.データ入力'!$A$17:$K$51,4,0)="","",VLOOKUP($C29,'6.データ入力'!$A$17:$K$51,4,0)))</f>
        <v/>
      </c>
      <c r="F29" s="450"/>
      <c r="G29" s="450"/>
      <c r="H29" s="451"/>
      <c r="I29" s="452" t="str">
        <f>IF($C29="","",IF(VLOOKUP($C29,'6.データ入力'!$A$17:$K$51,6,0)="","",VLOOKUP($C29,'6.データ入力'!$A$17:$K$51,6,0)))</f>
        <v/>
      </c>
      <c r="J29" s="453"/>
      <c r="K29" s="453"/>
      <c r="L29" s="453"/>
      <c r="M29" s="453"/>
      <c r="N29" s="453"/>
      <c r="O29" s="453"/>
      <c r="P29" s="453"/>
      <c r="Q29" s="453"/>
      <c r="R29" s="454"/>
      <c r="S29" s="248" t="str">
        <f>IF($C29="","",IF(VLOOKUP($C29,'6.データ入力'!$A$17:$K$51,7,0)="","",VLOOKUP($C29,'6.データ入力'!$A$17:$K$51,7,0)))</f>
        <v/>
      </c>
      <c r="T29" s="220" t="str">
        <f>IF($C29="","",IF(VLOOKUP($C29,'6.データ入力'!$A$17:$K$51,9,0)="","",VLOOKUP($C29,'6.データ入力'!$A$17:$K$51,9,0)))</f>
        <v/>
      </c>
      <c r="U29" s="220" t="str">
        <f>IF($C29="","",IF(VLOOKUP($C29,'6.データ入力'!$A$17:$K$51,10,0)="","",VLOOKUP($C29,'6.データ入力'!$A$17:$K$51,10,0)))</f>
        <v/>
      </c>
      <c r="V29" s="220" t="str">
        <f>IF($C29="","",IF(VLOOKUP($C29,'6.データ入力'!$A$17:$K$51,11,0)="","",VLOOKUP($C29,'6.データ入力'!$A$17:$K$51,11,0)))</f>
        <v/>
      </c>
    </row>
    <row r="30" spans="1:22" s="38" customFormat="1" ht="21" customHeight="1">
      <c r="A30" s="180">
        <v>23</v>
      </c>
      <c r="B30" s="226" t="str">
        <f>IF($C30="","",IF(VLOOKUP($C30,'6.データ入力'!$A$17:$K$51,2,0)="","",VLOOKUP($C30,'6.データ入力'!$A$17:$K$51,2,0)))</f>
        <v/>
      </c>
      <c r="C30" s="229" t="str">
        <f>IF('6.データ入力'!A39="","",'6.データ入力'!A39)</f>
        <v/>
      </c>
      <c r="D30" s="228">
        <v>23</v>
      </c>
      <c r="E30" s="449" t="str">
        <f>IF($C30="","",IF(VLOOKUP($C30,'6.データ入力'!$A$17:$K$51,4,0)="","",VLOOKUP($C30,'6.データ入力'!$A$17:$K$51,4,0)))</f>
        <v/>
      </c>
      <c r="F30" s="450"/>
      <c r="G30" s="450"/>
      <c r="H30" s="451"/>
      <c r="I30" s="452" t="str">
        <f>IF($C30="","",IF(VLOOKUP($C30,'6.データ入力'!$A$17:$K$51,6,0)="","",VLOOKUP($C30,'6.データ入力'!$A$17:$K$51,6,0)))</f>
        <v/>
      </c>
      <c r="J30" s="453"/>
      <c r="K30" s="453"/>
      <c r="L30" s="453"/>
      <c r="M30" s="453"/>
      <c r="N30" s="453"/>
      <c r="O30" s="453"/>
      <c r="P30" s="453"/>
      <c r="Q30" s="453"/>
      <c r="R30" s="454"/>
      <c r="S30" s="248" t="str">
        <f>IF($C30="","",IF(VLOOKUP($C30,'6.データ入力'!$A$17:$K$51,7,0)="","",VLOOKUP($C30,'6.データ入力'!$A$17:$K$51,7,0)))</f>
        <v/>
      </c>
      <c r="T30" s="220" t="str">
        <f>IF($C30="","",IF(VLOOKUP($C30,'6.データ入力'!$A$17:$K$51,9,0)="","",VLOOKUP($C30,'6.データ入力'!$A$17:$K$51,9,0)))</f>
        <v/>
      </c>
      <c r="U30" s="220" t="str">
        <f>IF($C30="","",IF(VLOOKUP($C30,'6.データ入力'!$A$17:$K$51,10,0)="","",VLOOKUP($C30,'6.データ入力'!$A$17:$K$51,10,0)))</f>
        <v/>
      </c>
      <c r="V30" s="220" t="str">
        <f>IF($C30="","",IF(VLOOKUP($C30,'6.データ入力'!$A$17:$K$51,11,0)="","",VLOOKUP($C30,'6.データ入力'!$A$17:$K$51,11,0)))</f>
        <v/>
      </c>
    </row>
    <row r="31" spans="1:22" s="38" customFormat="1" ht="21" customHeight="1">
      <c r="A31" s="180">
        <v>24</v>
      </c>
      <c r="B31" s="226" t="str">
        <f>IF($C31="","",IF(VLOOKUP($C31,'6.データ入力'!$A$17:$K$51,2,0)="","",VLOOKUP($C31,'6.データ入力'!$A$17:$K$51,2,0)))</f>
        <v/>
      </c>
      <c r="C31" s="229" t="str">
        <f>IF('6.データ入力'!A40="","",'6.データ入力'!A40)</f>
        <v/>
      </c>
      <c r="D31" s="228">
        <v>24</v>
      </c>
      <c r="E31" s="449" t="str">
        <f>IF($C31="","",IF(VLOOKUP($C31,'6.データ入力'!$A$17:$K$51,4,0)="","",VLOOKUP($C31,'6.データ入力'!$A$17:$K$51,4,0)))</f>
        <v/>
      </c>
      <c r="F31" s="450"/>
      <c r="G31" s="450"/>
      <c r="H31" s="451"/>
      <c r="I31" s="452" t="str">
        <f>IF($C31="","",IF(VLOOKUP($C31,'6.データ入力'!$A$17:$K$51,6,0)="","",VLOOKUP($C31,'6.データ入力'!$A$17:$K$51,6,0)))</f>
        <v/>
      </c>
      <c r="J31" s="453"/>
      <c r="K31" s="453"/>
      <c r="L31" s="453"/>
      <c r="M31" s="453"/>
      <c r="N31" s="453"/>
      <c r="O31" s="453"/>
      <c r="P31" s="453"/>
      <c r="Q31" s="453"/>
      <c r="R31" s="454"/>
      <c r="S31" s="248" t="str">
        <f>IF($C31="","",IF(VLOOKUP($C31,'6.データ入力'!$A$17:$K$51,7,0)="","",VLOOKUP($C31,'6.データ入力'!$A$17:$K$51,7,0)))</f>
        <v/>
      </c>
      <c r="T31" s="220" t="str">
        <f>IF($C31="","",IF(VLOOKUP($C31,'6.データ入力'!$A$17:$K$51,9,0)="","",VLOOKUP($C31,'6.データ入力'!$A$17:$K$51,9,0)))</f>
        <v/>
      </c>
      <c r="U31" s="220" t="str">
        <f>IF($C31="","",IF(VLOOKUP($C31,'6.データ入力'!$A$17:$K$51,10,0)="","",VLOOKUP($C31,'6.データ入力'!$A$17:$K$51,10,0)))</f>
        <v/>
      </c>
      <c r="V31" s="220" t="str">
        <f>IF($C31="","",IF(VLOOKUP($C31,'6.データ入力'!$A$17:$K$51,11,0)="","",VLOOKUP($C31,'6.データ入力'!$A$17:$K$51,11,0)))</f>
        <v/>
      </c>
    </row>
    <row r="32" spans="1:22" s="38" customFormat="1" ht="21" customHeight="1">
      <c r="A32" s="180">
        <v>25</v>
      </c>
      <c r="B32" s="226" t="str">
        <f>IF($C32="","",IF(VLOOKUP($C32,'6.データ入力'!$A$17:$K$51,2,0)="","",VLOOKUP($C32,'6.データ入力'!$A$17:$K$51,2,0)))</f>
        <v/>
      </c>
      <c r="C32" s="229" t="str">
        <f>IF('6.データ入力'!A41="","",'6.データ入力'!A41)</f>
        <v/>
      </c>
      <c r="D32" s="228">
        <v>25</v>
      </c>
      <c r="E32" s="449" t="str">
        <f>IF($C32="","",IF(VLOOKUP($C32,'6.データ入力'!$A$17:$K$51,4,0)="","",VLOOKUP($C32,'6.データ入力'!$A$17:$K$51,4,0)))</f>
        <v/>
      </c>
      <c r="F32" s="450"/>
      <c r="G32" s="450"/>
      <c r="H32" s="451"/>
      <c r="I32" s="452" t="str">
        <f>IF($C32="","",IF(VLOOKUP($C32,'6.データ入力'!$A$17:$K$51,6,0)="","",VLOOKUP($C32,'6.データ入力'!$A$17:$K$51,6,0)))</f>
        <v/>
      </c>
      <c r="J32" s="453"/>
      <c r="K32" s="453"/>
      <c r="L32" s="453"/>
      <c r="M32" s="453"/>
      <c r="N32" s="453"/>
      <c r="O32" s="453"/>
      <c r="P32" s="453"/>
      <c r="Q32" s="453"/>
      <c r="R32" s="454"/>
      <c r="S32" s="248" t="str">
        <f>IF($C32="","",IF(VLOOKUP($C32,'6.データ入力'!$A$17:$K$51,7,0)="","",VLOOKUP($C32,'6.データ入力'!$A$17:$K$51,7,0)))</f>
        <v/>
      </c>
      <c r="T32" s="220" t="str">
        <f>IF($C32="","",IF(VLOOKUP($C32,'6.データ入力'!$A$17:$K$51,9,0)="","",VLOOKUP($C32,'6.データ入力'!$A$17:$K$51,9,0)))</f>
        <v/>
      </c>
      <c r="U32" s="220" t="str">
        <f>IF($C32="","",IF(VLOOKUP($C32,'6.データ入力'!$A$17:$K$51,10,0)="","",VLOOKUP($C32,'6.データ入力'!$A$17:$K$51,10,0)))</f>
        <v/>
      </c>
      <c r="V32" s="220" t="str">
        <f>IF($C32="","",IF(VLOOKUP($C32,'6.データ入力'!$A$17:$K$51,11,0)="","",VLOOKUP($C32,'6.データ入力'!$A$17:$K$51,11,0)))</f>
        <v/>
      </c>
    </row>
    <row r="33" spans="1:30" s="38" customFormat="1" ht="21" customHeight="1">
      <c r="A33" s="180">
        <v>26</v>
      </c>
      <c r="B33" s="226" t="str">
        <f>IF($C33="","",IF(VLOOKUP($C33,'6.データ入力'!$A$17:$K$51,2,0)="","",VLOOKUP($C33,'6.データ入力'!$A$17:$K$51,2,0)))</f>
        <v/>
      </c>
      <c r="C33" s="229" t="str">
        <f>IF('6.データ入力'!A42="","",'6.データ入力'!A42)</f>
        <v/>
      </c>
      <c r="D33" s="228">
        <v>26</v>
      </c>
      <c r="E33" s="449" t="str">
        <f>IF($C33="","",IF(VLOOKUP($C33,'6.データ入力'!$A$17:$K$51,4,0)="","",VLOOKUP($C33,'6.データ入力'!$A$17:$K$51,4,0)))</f>
        <v/>
      </c>
      <c r="F33" s="450"/>
      <c r="G33" s="450"/>
      <c r="H33" s="451"/>
      <c r="I33" s="452" t="str">
        <f>IF($C33="","",IF(VLOOKUP($C33,'6.データ入力'!$A$17:$K$51,6,0)="","",VLOOKUP($C33,'6.データ入力'!$A$17:$K$51,6,0)))</f>
        <v/>
      </c>
      <c r="J33" s="453"/>
      <c r="K33" s="453"/>
      <c r="L33" s="453"/>
      <c r="M33" s="453"/>
      <c r="N33" s="453"/>
      <c r="O33" s="453"/>
      <c r="P33" s="453"/>
      <c r="Q33" s="453"/>
      <c r="R33" s="454"/>
      <c r="S33" s="248" t="str">
        <f>IF($C33="","",IF(VLOOKUP($C33,'6.データ入力'!$A$17:$K$51,7,0)="","",VLOOKUP($C33,'6.データ入力'!$A$17:$K$51,7,0)))</f>
        <v/>
      </c>
      <c r="T33" s="220" t="str">
        <f>IF($C33="","",IF(VLOOKUP($C33,'6.データ入力'!$A$17:$K$51,9,0)="","",VLOOKUP($C33,'6.データ入力'!$A$17:$K$51,9,0)))</f>
        <v/>
      </c>
      <c r="U33" s="220" t="str">
        <f>IF($C33="","",IF(VLOOKUP($C33,'6.データ入力'!$A$17:$K$51,10,0)="","",VLOOKUP($C33,'6.データ入力'!$A$17:$K$51,10,0)))</f>
        <v/>
      </c>
      <c r="V33" s="220" t="str">
        <f>IF($C33="","",IF(VLOOKUP($C33,'6.データ入力'!$A$17:$K$51,11,0)="","",VLOOKUP($C33,'6.データ入力'!$A$17:$K$51,11,0)))</f>
        <v/>
      </c>
    </row>
    <row r="34" spans="1:30" s="38" customFormat="1" ht="21" customHeight="1">
      <c r="A34" s="180">
        <v>27</v>
      </c>
      <c r="B34" s="226" t="str">
        <f>IF($C34="","",IF(VLOOKUP($C34,'6.データ入力'!$A$17:$K$51,2,0)="","",VLOOKUP($C34,'6.データ入力'!$A$17:$K$51,2,0)))</f>
        <v/>
      </c>
      <c r="C34" s="229" t="str">
        <f>IF('6.データ入力'!A43="","",'6.データ入力'!A43)</f>
        <v/>
      </c>
      <c r="D34" s="228">
        <v>27</v>
      </c>
      <c r="E34" s="449" t="str">
        <f>IF($C34="","",IF(VLOOKUP($C34,'6.データ入力'!$A$17:$K$51,4,0)="","",VLOOKUP($C34,'6.データ入力'!$A$17:$K$51,4,0)))</f>
        <v/>
      </c>
      <c r="F34" s="450"/>
      <c r="G34" s="450"/>
      <c r="H34" s="451"/>
      <c r="I34" s="452" t="str">
        <f>IF($C34="","",IF(VLOOKUP($C34,'6.データ入力'!$A$17:$K$51,6,0)="","",VLOOKUP($C34,'6.データ入力'!$A$17:$K$51,6,0)))</f>
        <v/>
      </c>
      <c r="J34" s="453"/>
      <c r="K34" s="453"/>
      <c r="L34" s="453"/>
      <c r="M34" s="453"/>
      <c r="N34" s="453"/>
      <c r="O34" s="453"/>
      <c r="P34" s="453"/>
      <c r="Q34" s="453"/>
      <c r="R34" s="454"/>
      <c r="S34" s="248" t="str">
        <f>IF($C34="","",IF(VLOOKUP($C34,'6.データ入力'!$A$17:$K$51,7,0)="","",VLOOKUP($C34,'6.データ入力'!$A$17:$K$51,7,0)))</f>
        <v/>
      </c>
      <c r="T34" s="220" t="str">
        <f>IF($C34="","",IF(VLOOKUP($C34,'6.データ入力'!$A$17:$K$51,9,0)="","",VLOOKUP($C34,'6.データ入力'!$A$17:$K$51,9,0)))</f>
        <v/>
      </c>
      <c r="U34" s="220" t="str">
        <f>IF($C34="","",IF(VLOOKUP($C34,'6.データ入力'!$A$17:$K$51,10,0)="","",VLOOKUP($C34,'6.データ入力'!$A$17:$K$51,10,0)))</f>
        <v/>
      </c>
      <c r="V34" s="220" t="str">
        <f>IF($C34="","",IF(VLOOKUP($C34,'6.データ入力'!$A$17:$K$51,11,0)="","",VLOOKUP($C34,'6.データ入力'!$A$17:$K$51,11,0)))</f>
        <v/>
      </c>
    </row>
    <row r="35" spans="1:30" s="38" customFormat="1" ht="21" customHeight="1">
      <c r="A35" s="180">
        <v>28</v>
      </c>
      <c r="B35" s="226" t="str">
        <f>IF($C35="","",IF(VLOOKUP($C35,'6.データ入力'!$A$17:$K$51,2,0)="","",VLOOKUP($C35,'6.データ入力'!$A$17:$K$51,2,0)))</f>
        <v/>
      </c>
      <c r="C35" s="229" t="str">
        <f>IF('6.データ入力'!A44="","",'6.データ入力'!A44)</f>
        <v/>
      </c>
      <c r="D35" s="228">
        <v>28</v>
      </c>
      <c r="E35" s="449" t="str">
        <f>IF($C35="","",IF(VLOOKUP($C35,'6.データ入力'!$A$17:$K$51,4,0)="","",VLOOKUP($C35,'6.データ入力'!$A$17:$K$51,4,0)))</f>
        <v/>
      </c>
      <c r="F35" s="450"/>
      <c r="G35" s="450"/>
      <c r="H35" s="451"/>
      <c r="I35" s="452" t="str">
        <f>IF($C35="","",IF(VLOOKUP($C35,'6.データ入力'!$A$17:$K$51,6,0)="","",VLOOKUP($C35,'6.データ入力'!$A$17:$K$51,6,0)))</f>
        <v/>
      </c>
      <c r="J35" s="453"/>
      <c r="K35" s="453"/>
      <c r="L35" s="453"/>
      <c r="M35" s="453"/>
      <c r="N35" s="453"/>
      <c r="O35" s="453"/>
      <c r="P35" s="453"/>
      <c r="Q35" s="453"/>
      <c r="R35" s="454"/>
      <c r="S35" s="248" t="str">
        <f>IF($C35="","",IF(VLOOKUP($C35,'6.データ入力'!$A$17:$K$51,7,0)="","",VLOOKUP($C35,'6.データ入力'!$A$17:$K$51,7,0)))</f>
        <v/>
      </c>
      <c r="T35" s="220" t="str">
        <f>IF($C35="","",IF(VLOOKUP($C35,'6.データ入力'!$A$17:$K$51,9,0)="","",VLOOKUP($C35,'6.データ入力'!$A$17:$K$51,9,0)))</f>
        <v/>
      </c>
      <c r="U35" s="220" t="str">
        <f>IF($C35="","",IF(VLOOKUP($C35,'6.データ入力'!$A$17:$K$51,10,0)="","",VLOOKUP($C35,'6.データ入力'!$A$17:$K$51,10,0)))</f>
        <v/>
      </c>
      <c r="V35" s="220" t="str">
        <f>IF($C35="","",IF(VLOOKUP($C35,'6.データ入力'!$A$17:$K$51,11,0)="","",VLOOKUP($C35,'6.データ入力'!$A$17:$K$51,11,0)))</f>
        <v/>
      </c>
    </row>
    <row r="36" spans="1:30" s="38" customFormat="1" ht="21" customHeight="1">
      <c r="A36" s="180">
        <v>29</v>
      </c>
      <c r="B36" s="226" t="str">
        <f>IF($C36="","",IF(VLOOKUP($C36,'6.データ入力'!$A$17:$K$51,2,0)="","",VLOOKUP($C36,'6.データ入力'!$A$17:$K$51,2,0)))</f>
        <v/>
      </c>
      <c r="C36" s="229" t="str">
        <f>IF('6.データ入力'!A45="","",'6.データ入力'!A45)</f>
        <v/>
      </c>
      <c r="D36" s="228">
        <v>29</v>
      </c>
      <c r="E36" s="449" t="str">
        <f>IF($C36="","",IF(VLOOKUP($C36,'6.データ入力'!$A$17:$K$51,4,0)="","",VLOOKUP($C36,'6.データ入力'!$A$17:$K$51,4,0)))</f>
        <v/>
      </c>
      <c r="F36" s="450"/>
      <c r="G36" s="450"/>
      <c r="H36" s="451"/>
      <c r="I36" s="452" t="str">
        <f>IF($C36="","",IF(VLOOKUP($C36,'6.データ入力'!$A$17:$K$51,6,0)="","",VLOOKUP($C36,'6.データ入力'!$A$17:$K$51,6,0)))</f>
        <v/>
      </c>
      <c r="J36" s="453"/>
      <c r="K36" s="453"/>
      <c r="L36" s="453"/>
      <c r="M36" s="453"/>
      <c r="N36" s="453"/>
      <c r="O36" s="453"/>
      <c r="P36" s="453"/>
      <c r="Q36" s="453"/>
      <c r="R36" s="454"/>
      <c r="S36" s="248" t="str">
        <f>IF($C36="","",IF(VLOOKUP($C36,'6.データ入力'!$A$17:$K$51,7,0)="","",VLOOKUP($C36,'6.データ入力'!$A$17:$K$51,7,0)))</f>
        <v/>
      </c>
      <c r="T36" s="220" t="str">
        <f>IF($C36="","",IF(VLOOKUP($C36,'6.データ入力'!$A$17:$K$51,9,0)="","",VLOOKUP($C36,'6.データ入力'!$A$17:$K$51,9,0)))</f>
        <v/>
      </c>
      <c r="U36" s="220" t="str">
        <f>IF($C36="","",IF(VLOOKUP($C36,'6.データ入力'!$A$17:$K$51,10,0)="","",VLOOKUP($C36,'6.データ入力'!$A$17:$K$51,10,0)))</f>
        <v/>
      </c>
      <c r="V36" s="220" t="str">
        <f>IF($C36="","",IF(VLOOKUP($C36,'6.データ入力'!$A$17:$K$51,11,0)="","",VLOOKUP($C36,'6.データ入力'!$A$17:$K$51,11,0)))</f>
        <v/>
      </c>
    </row>
    <row r="37" spans="1:30" s="38" customFormat="1" ht="21" customHeight="1">
      <c r="A37" s="180">
        <v>30</v>
      </c>
      <c r="B37" s="226" t="str">
        <f>IF($C37="","",IF(VLOOKUP($C37,'6.データ入力'!$A$17:$K$51,2,0)="","",VLOOKUP($C37,'6.データ入力'!$A$17:$K$51,2,0)))</f>
        <v/>
      </c>
      <c r="C37" s="229" t="str">
        <f>IF('6.データ入力'!A46="","",'6.データ入力'!A46)</f>
        <v/>
      </c>
      <c r="D37" s="228">
        <v>30</v>
      </c>
      <c r="E37" s="449" t="str">
        <f>IF($C37="","",IF(VLOOKUP($C37,'6.データ入力'!$A$17:$K$51,4,0)="","",VLOOKUP($C37,'6.データ入力'!$A$17:$K$51,4,0)))</f>
        <v/>
      </c>
      <c r="F37" s="450"/>
      <c r="G37" s="450"/>
      <c r="H37" s="451"/>
      <c r="I37" s="452" t="str">
        <f>IF($C37="","",IF(VLOOKUP($C37,'6.データ入力'!$A$17:$K$51,6,0)="","",VLOOKUP($C37,'6.データ入力'!$A$17:$K$51,6,0)))</f>
        <v/>
      </c>
      <c r="J37" s="453"/>
      <c r="K37" s="453"/>
      <c r="L37" s="453"/>
      <c r="M37" s="453"/>
      <c r="N37" s="453"/>
      <c r="O37" s="453"/>
      <c r="P37" s="453"/>
      <c r="Q37" s="453"/>
      <c r="R37" s="454"/>
      <c r="S37" s="248" t="str">
        <f>IF($C37="","",IF(VLOOKUP($C37,'6.データ入力'!$A$17:$K$51,7,0)="","",VLOOKUP($C37,'6.データ入力'!$A$17:$K$51,7,0)))</f>
        <v/>
      </c>
      <c r="T37" s="220" t="str">
        <f>IF($C37="","",IF(VLOOKUP($C37,'6.データ入力'!$A$17:$K$51,9,0)="","",VLOOKUP($C37,'6.データ入力'!$A$17:$K$51,9,0)))</f>
        <v/>
      </c>
      <c r="U37" s="220" t="str">
        <f>IF($C37="","",IF(VLOOKUP($C37,'6.データ入力'!$A$17:$K$51,10,0)="","",VLOOKUP($C37,'6.データ入力'!$A$17:$K$51,10,0)))</f>
        <v/>
      </c>
      <c r="V37" s="220" t="str">
        <f>IF($C37="","",IF(VLOOKUP($C37,'6.データ入力'!$A$17:$K$51,11,0)="","",VLOOKUP($C37,'6.データ入力'!$A$17:$K$51,11,0)))</f>
        <v/>
      </c>
    </row>
    <row r="38" spans="1:30" s="38" customFormat="1" ht="21" customHeight="1">
      <c r="A38" s="180">
        <v>31</v>
      </c>
      <c r="B38" s="226" t="str">
        <f>IF($C38="","",IF(VLOOKUP($C38,'6.データ入力'!$A$17:$K$51,2,0)="","",VLOOKUP($C38,'6.データ入力'!$A$17:$K$51,2,0)))</f>
        <v/>
      </c>
      <c r="C38" s="229" t="str">
        <f>IF('6.データ入力'!A47="","",'6.データ入力'!A47)</f>
        <v/>
      </c>
      <c r="D38" s="228">
        <v>31</v>
      </c>
      <c r="E38" s="449" t="str">
        <f>IF($C38="","",IF(VLOOKUP($C38,'6.データ入力'!$A$17:$K$51,4,0)="","",VLOOKUP($C38,'6.データ入力'!$A$17:$K$51,4,0)))</f>
        <v/>
      </c>
      <c r="F38" s="450"/>
      <c r="G38" s="450"/>
      <c r="H38" s="451"/>
      <c r="I38" s="452" t="str">
        <f>IF($C38="","",IF(VLOOKUP($C38,'6.データ入力'!$A$17:$K$51,6,0)="","",VLOOKUP($C38,'6.データ入力'!$A$17:$K$51,6,0)))</f>
        <v/>
      </c>
      <c r="J38" s="453"/>
      <c r="K38" s="453"/>
      <c r="L38" s="453"/>
      <c r="M38" s="453"/>
      <c r="N38" s="453"/>
      <c r="O38" s="453"/>
      <c r="P38" s="453"/>
      <c r="Q38" s="453"/>
      <c r="R38" s="454"/>
      <c r="S38" s="248" t="str">
        <f>IF($C38="","",IF(VLOOKUP($C38,'6.データ入力'!$A$17:$K$51,7,0)="","",VLOOKUP($C38,'6.データ入力'!$A$17:$K$51,7,0)))</f>
        <v/>
      </c>
      <c r="T38" s="220" t="str">
        <f>IF($C38="","",IF(VLOOKUP($C38,'6.データ入力'!$A$17:$K$51,9,0)="","",VLOOKUP($C38,'6.データ入力'!$A$17:$K$51,9,0)))</f>
        <v/>
      </c>
      <c r="U38" s="220" t="str">
        <f>IF($C38="","",IF(VLOOKUP($C38,'6.データ入力'!$A$17:$K$51,10,0)="","",VLOOKUP($C38,'6.データ入力'!$A$17:$K$51,10,0)))</f>
        <v/>
      </c>
      <c r="V38" s="220" t="str">
        <f>IF($C38="","",IF(VLOOKUP($C38,'6.データ入力'!$A$17:$K$51,11,0)="","",VLOOKUP($C38,'6.データ入力'!$A$17:$K$51,11,0)))</f>
        <v/>
      </c>
      <c r="W38" s="113"/>
      <c r="X38" s="113"/>
      <c r="Y38" s="113"/>
      <c r="Z38" s="113"/>
      <c r="AA38" s="113"/>
      <c r="AB38" s="113"/>
      <c r="AC38" s="113"/>
      <c r="AD38" s="113"/>
    </row>
    <row r="39" spans="1:30" s="38" customFormat="1" ht="21" customHeight="1">
      <c r="A39" s="180">
        <v>32</v>
      </c>
      <c r="B39" s="226" t="str">
        <f>IF($C39="","",IF(VLOOKUP($C39,'6.データ入力'!$A$17:$K$51,2,0)="","",VLOOKUP($C39,'6.データ入力'!$A$17:$K$51,2,0)))</f>
        <v/>
      </c>
      <c r="C39" s="229" t="str">
        <f>IF('6.データ入力'!A48="","",'6.データ入力'!A48)</f>
        <v/>
      </c>
      <c r="D39" s="228">
        <v>32</v>
      </c>
      <c r="E39" s="449" t="str">
        <f>IF($C39="","",IF(VLOOKUP($C39,'6.データ入力'!$A$17:$K$51,4,0)="","",VLOOKUP($C39,'6.データ入力'!$A$17:$K$51,4,0)))</f>
        <v/>
      </c>
      <c r="F39" s="450"/>
      <c r="G39" s="450"/>
      <c r="H39" s="451"/>
      <c r="I39" s="452" t="str">
        <f>IF($C39="","",IF(VLOOKUP($C39,'6.データ入力'!$A$17:$K$51,6,0)="","",VLOOKUP($C39,'6.データ入力'!$A$17:$K$51,6,0)))</f>
        <v/>
      </c>
      <c r="J39" s="453"/>
      <c r="K39" s="453"/>
      <c r="L39" s="453"/>
      <c r="M39" s="453"/>
      <c r="N39" s="453"/>
      <c r="O39" s="453"/>
      <c r="P39" s="453"/>
      <c r="Q39" s="453"/>
      <c r="R39" s="454"/>
      <c r="S39" s="248" t="str">
        <f>IF($C39="","",IF(VLOOKUP($C39,'6.データ入力'!$A$17:$K$51,7,0)="","",VLOOKUP($C39,'6.データ入力'!$A$17:$K$51,7,0)))</f>
        <v/>
      </c>
      <c r="T39" s="220" t="str">
        <f>IF($C39="","",IF(VLOOKUP($C39,'6.データ入力'!$A$17:$K$51,9,0)="","",VLOOKUP($C39,'6.データ入力'!$A$17:$K$51,9,0)))</f>
        <v/>
      </c>
      <c r="U39" s="220" t="str">
        <f>IF($C39="","",IF(VLOOKUP($C39,'6.データ入力'!$A$17:$K$51,10,0)="","",VLOOKUP($C39,'6.データ入力'!$A$17:$K$51,10,0)))</f>
        <v/>
      </c>
      <c r="V39" s="220" t="str">
        <f>IF($C39="","",IF(VLOOKUP($C39,'6.データ入力'!$A$17:$K$51,11,0)="","",VLOOKUP($C39,'6.データ入力'!$A$17:$K$51,11,0)))</f>
        <v/>
      </c>
      <c r="W39" s="113"/>
      <c r="X39" s="113"/>
      <c r="Y39" s="113"/>
      <c r="Z39" s="113"/>
      <c r="AA39" s="113"/>
      <c r="AB39" s="113"/>
      <c r="AC39" s="113"/>
      <c r="AD39" s="113"/>
    </row>
    <row r="40" spans="1:30" s="38" customFormat="1" ht="21" customHeight="1">
      <c r="A40" s="180">
        <v>33</v>
      </c>
      <c r="B40" s="226" t="str">
        <f>IF($C40="","",IF(VLOOKUP($C40,'6.データ入力'!$A$17:$K$51,2,0)="","",VLOOKUP($C40,'6.データ入力'!$A$17:$K$51,2,0)))</f>
        <v/>
      </c>
      <c r="C40" s="229" t="str">
        <f>IF('6.データ入力'!A49="","",'6.データ入力'!A49)</f>
        <v/>
      </c>
      <c r="D40" s="228">
        <v>33</v>
      </c>
      <c r="E40" s="449" t="str">
        <f>IF($C40="","",IF(VLOOKUP($C40,'6.データ入力'!$A$17:$K$51,4,0)="","",VLOOKUP($C40,'6.データ入力'!$A$17:$K$51,4,0)))</f>
        <v/>
      </c>
      <c r="F40" s="450"/>
      <c r="G40" s="450"/>
      <c r="H40" s="451"/>
      <c r="I40" s="452" t="str">
        <f>IF($C40="","",IF(VLOOKUP($C40,'6.データ入力'!$A$17:$K$51,6,0)="","",VLOOKUP($C40,'6.データ入力'!$A$17:$K$51,6,0)))</f>
        <v/>
      </c>
      <c r="J40" s="453"/>
      <c r="K40" s="453"/>
      <c r="L40" s="453"/>
      <c r="M40" s="453"/>
      <c r="N40" s="453"/>
      <c r="O40" s="453"/>
      <c r="P40" s="453"/>
      <c r="Q40" s="453"/>
      <c r="R40" s="454"/>
      <c r="S40" s="248" t="str">
        <f>IF($C40="","",IF(VLOOKUP($C40,'6.データ入力'!$A$17:$K$51,7,0)="","",VLOOKUP($C40,'6.データ入力'!$A$17:$K$51,7,0)))</f>
        <v/>
      </c>
      <c r="T40" s="220" t="str">
        <f>IF($C40="","",IF(VLOOKUP($C40,'6.データ入力'!$A$17:$K$51,9,0)="","",VLOOKUP($C40,'6.データ入力'!$A$17:$K$51,9,0)))</f>
        <v/>
      </c>
      <c r="U40" s="220" t="str">
        <f>IF($C40="","",IF(VLOOKUP($C40,'6.データ入力'!$A$17:$K$51,10,0)="","",VLOOKUP($C40,'6.データ入力'!$A$17:$K$51,10,0)))</f>
        <v/>
      </c>
      <c r="V40" s="220" t="str">
        <f>IF($C40="","",IF(VLOOKUP($C40,'6.データ入力'!$A$17:$K$51,11,0)="","",VLOOKUP($C40,'6.データ入力'!$A$17:$K$51,11,0)))</f>
        <v/>
      </c>
      <c r="W40" s="113"/>
      <c r="X40" s="113"/>
      <c r="Y40" s="113"/>
      <c r="Z40" s="113"/>
      <c r="AA40" s="113"/>
      <c r="AB40" s="113"/>
      <c r="AC40" s="113"/>
      <c r="AD40" s="113"/>
    </row>
    <row r="41" spans="1:30" ht="21" customHeight="1">
      <c r="A41" s="180">
        <v>34</v>
      </c>
      <c r="B41" s="226" t="str">
        <f>IF($C41="","",IF(VLOOKUP($C41,'6.データ入力'!$A$17:$K$51,2,0)="","",VLOOKUP($C41,'6.データ入力'!$A$17:$K$51,2,0)))</f>
        <v/>
      </c>
      <c r="C41" s="229" t="str">
        <f>IF('6.データ入力'!A50="","",'6.データ入力'!A50)</f>
        <v/>
      </c>
      <c r="D41" s="228">
        <v>34</v>
      </c>
      <c r="E41" s="449" t="str">
        <f>IF($C41="","",IF(VLOOKUP($C41,'6.データ入力'!$A$17:$K$51,4,0)="","",VLOOKUP($C41,'6.データ入力'!$A$17:$K$51,4,0)))</f>
        <v/>
      </c>
      <c r="F41" s="450"/>
      <c r="G41" s="450"/>
      <c r="H41" s="451"/>
      <c r="I41" s="452" t="str">
        <f>IF($C41="","",IF(VLOOKUP($C41,'6.データ入力'!$A$17:$K$51,6,0)="","",VLOOKUP($C41,'6.データ入力'!$A$17:$K$51,6,0)))</f>
        <v/>
      </c>
      <c r="J41" s="453"/>
      <c r="K41" s="453"/>
      <c r="L41" s="453"/>
      <c r="M41" s="453"/>
      <c r="N41" s="453"/>
      <c r="O41" s="453"/>
      <c r="P41" s="453"/>
      <c r="Q41" s="453"/>
      <c r="R41" s="454"/>
      <c r="S41" s="248" t="str">
        <f>IF($C41="","",IF(VLOOKUP($C41,'6.データ入力'!$A$17:$K$51,7,0)="","",VLOOKUP($C41,'6.データ入力'!$A$17:$K$51,7,0)))</f>
        <v/>
      </c>
      <c r="T41" s="220" t="str">
        <f>IF($C41="","",IF(VLOOKUP($C41,'6.データ入力'!$A$17:$K$51,9,0)="","",VLOOKUP($C41,'6.データ入力'!$A$17:$K$51,9,0)))</f>
        <v/>
      </c>
      <c r="U41" s="220" t="str">
        <f>IF($C41="","",IF(VLOOKUP($C41,'6.データ入力'!$A$17:$K$51,10,0)="","",VLOOKUP($C41,'6.データ入力'!$A$17:$K$51,10,0)))</f>
        <v/>
      </c>
      <c r="V41" s="220" t="str">
        <f>IF($C41="","",IF(VLOOKUP($C41,'6.データ入力'!$A$17:$K$51,11,0)="","",VLOOKUP($C41,'6.データ入力'!$A$17:$K$51,11,0)))</f>
        <v/>
      </c>
      <c r="W41" s="118"/>
      <c r="X41" s="118"/>
      <c r="Y41" s="118"/>
      <c r="Z41" s="118"/>
      <c r="AA41" s="118"/>
      <c r="AB41" s="118"/>
      <c r="AC41" s="118"/>
      <c r="AD41" s="118"/>
    </row>
    <row r="42" spans="1:30" ht="21" customHeight="1">
      <c r="A42" s="180">
        <v>35</v>
      </c>
      <c r="B42" s="226" t="str">
        <f>IF($C42="","",IF(VLOOKUP($C42,'6.データ入力'!$A$17:$K$51,2,0)="","",VLOOKUP($C42,'6.データ入力'!$A$17:$K$51,2,0)))</f>
        <v/>
      </c>
      <c r="C42" s="229" t="str">
        <f>IF('6.データ入力'!A51="","",'6.データ入力'!A51)</f>
        <v/>
      </c>
      <c r="D42" s="228">
        <v>35</v>
      </c>
      <c r="E42" s="449" t="str">
        <f>IF($C42="","",IF(VLOOKUP($C42,'6.データ入力'!$A$17:$K$51,4,0)="","",VLOOKUP($C42,'6.データ入力'!$A$17:$K$51,4,0)))</f>
        <v/>
      </c>
      <c r="F42" s="450"/>
      <c r="G42" s="450"/>
      <c r="H42" s="451"/>
      <c r="I42" s="452" t="str">
        <f>IF($C42="","",IF(VLOOKUP($C42,'6.データ入力'!$A$17:$K$51,6,0)="","",VLOOKUP($C42,'6.データ入力'!$A$17:$K$51,6,0)))</f>
        <v/>
      </c>
      <c r="J42" s="453"/>
      <c r="K42" s="453"/>
      <c r="L42" s="453"/>
      <c r="M42" s="453"/>
      <c r="N42" s="453"/>
      <c r="O42" s="453"/>
      <c r="P42" s="453"/>
      <c r="Q42" s="453"/>
      <c r="R42" s="454"/>
      <c r="S42" s="248" t="str">
        <f>IF($C42="","",IF(VLOOKUP($C42,'6.データ入力'!$A$17:$K$51,7,0)="","",VLOOKUP($C42,'6.データ入力'!$A$17:$K$51,7,0)))</f>
        <v/>
      </c>
      <c r="T42" s="220" t="str">
        <f>IF($C42="","",IF(VLOOKUP($C42,'6.データ入力'!$A$17:$K$51,9,0)="","",VLOOKUP($C42,'6.データ入力'!$A$17:$K$51,9,0)))</f>
        <v/>
      </c>
      <c r="U42" s="220" t="str">
        <f>IF($C42="","",IF(VLOOKUP($C42,'6.データ入力'!$A$17:$K$51,10,0)="","",VLOOKUP($C42,'6.データ入力'!$A$17:$K$51,10,0)))</f>
        <v/>
      </c>
      <c r="V42" s="220" t="str">
        <f>IF($C42="","",IF(VLOOKUP($C42,'6.データ入力'!$A$17:$K$51,11,0)="","",VLOOKUP($C42,'6.データ入力'!$A$17:$K$51,11,0)))</f>
        <v/>
      </c>
      <c r="W42" s="118"/>
      <c r="X42" s="118"/>
      <c r="Y42" s="118"/>
      <c r="Z42" s="118"/>
      <c r="AA42" s="118"/>
      <c r="AB42" s="118"/>
      <c r="AC42" s="118"/>
      <c r="AD42" s="118"/>
    </row>
    <row r="43" spans="1:30" ht="15.75" customHeight="1"/>
    <row r="44" spans="1:30" ht="15.75" customHeight="1"/>
    <row r="45" spans="1:30" ht="15.75" customHeight="1"/>
    <row r="46" spans="1:30" ht="15.75" customHeight="1"/>
    <row r="47" spans="1:30" ht="15.75" customHeight="1"/>
    <row r="48" spans="1:3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</sheetData>
  <sheetProtection sheet="1" objects="1" scenarios="1"/>
  <mergeCells count="83">
    <mergeCell ref="E42:H42"/>
    <mergeCell ref="I42:R42"/>
    <mergeCell ref="E39:H39"/>
    <mergeCell ref="I39:R39"/>
    <mergeCell ref="E40:H40"/>
    <mergeCell ref="I40:R40"/>
    <mergeCell ref="E41:H41"/>
    <mergeCell ref="I41:R41"/>
    <mergeCell ref="E38:H38"/>
    <mergeCell ref="I38:R38"/>
    <mergeCell ref="E17:H17"/>
    <mergeCell ref="I17:R17"/>
    <mergeCell ref="E18:H18"/>
    <mergeCell ref="I18:R18"/>
    <mergeCell ref="E19:H19"/>
    <mergeCell ref="I19:R19"/>
    <mergeCell ref="E20:H20"/>
    <mergeCell ref="I20:R20"/>
    <mergeCell ref="E21:H21"/>
    <mergeCell ref="I21:R21"/>
    <mergeCell ref="E22:H22"/>
    <mergeCell ref="I22:R22"/>
    <mergeCell ref="E23:H23"/>
    <mergeCell ref="I23:R23"/>
    <mergeCell ref="T1:V4"/>
    <mergeCell ref="E3:E5"/>
    <mergeCell ref="F3:R4"/>
    <mergeCell ref="S3:S5"/>
    <mergeCell ref="F5:G5"/>
    <mergeCell ref="H5:L5"/>
    <mergeCell ref="M5:N5"/>
    <mergeCell ref="O5:R5"/>
    <mergeCell ref="C6:C7"/>
    <mergeCell ref="E6:H7"/>
    <mergeCell ref="I6:R7"/>
    <mergeCell ref="T6:U6"/>
    <mergeCell ref="E8:H8"/>
    <mergeCell ref="I8:R8"/>
    <mergeCell ref="E9:H9"/>
    <mergeCell ref="I9:R9"/>
    <mergeCell ref="E10:H10"/>
    <mergeCell ref="I10:R10"/>
    <mergeCell ref="E11:H11"/>
    <mergeCell ref="I11:R11"/>
    <mergeCell ref="E12:H12"/>
    <mergeCell ref="I12:R12"/>
    <mergeCell ref="E15:H15"/>
    <mergeCell ref="I15:R15"/>
    <mergeCell ref="E16:H16"/>
    <mergeCell ref="I16:R16"/>
    <mergeCell ref="E13:H13"/>
    <mergeCell ref="I13:R13"/>
    <mergeCell ref="E14:H14"/>
    <mergeCell ref="I14:R14"/>
    <mergeCell ref="E24:H24"/>
    <mergeCell ref="I24:R24"/>
    <mergeCell ref="E25:H25"/>
    <mergeCell ref="I25:R25"/>
    <mergeCell ref="E26:H26"/>
    <mergeCell ref="I26:R26"/>
    <mergeCell ref="I32:R32"/>
    <mergeCell ref="E27:H27"/>
    <mergeCell ref="I27:R27"/>
    <mergeCell ref="E28:H28"/>
    <mergeCell ref="I28:R28"/>
    <mergeCell ref="E29:H29"/>
    <mergeCell ref="I29:R29"/>
    <mergeCell ref="E36:H36"/>
    <mergeCell ref="I36:R36"/>
    <mergeCell ref="E37:H37"/>
    <mergeCell ref="I37:R37"/>
    <mergeCell ref="S6:S7"/>
    <mergeCell ref="E33:H33"/>
    <mergeCell ref="I33:R33"/>
    <mergeCell ref="E34:H34"/>
    <mergeCell ref="I34:R34"/>
    <mergeCell ref="E35:H35"/>
    <mergeCell ref="I35:R35"/>
    <mergeCell ref="E30:H30"/>
    <mergeCell ref="I30:R30"/>
    <mergeCell ref="E31:H31"/>
    <mergeCell ref="I31:R31"/>
    <mergeCell ref="E32:H32"/>
  </mergeCells>
  <phoneticPr fontId="3"/>
  <conditionalFormatting sqref="C8:C42">
    <cfRule type="cellIs" dxfId="0" priority="2" operator="greaterThan">
      <formula>99</formula>
    </cfRule>
  </conditionalFormatting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1.表紙</vt:lpstr>
      <vt:lpstr>2.目次</vt:lpstr>
      <vt:lpstr>3.案内</vt:lpstr>
      <vt:lpstr>4.注意事項</vt:lpstr>
      <vt:lpstr>5.参加確認書</vt:lpstr>
      <vt:lpstr>6.データ入力</vt:lpstr>
      <vt:lpstr>7.申込書・領収証</vt:lpstr>
      <vt:lpstr>8.登録選手</vt:lpstr>
      <vt:lpstr>9.保険申込</vt:lpstr>
      <vt:lpstr>10.表彰選手</vt:lpstr>
      <vt:lpstr>11.昨年のデータ等を利用する場合 </vt:lpstr>
      <vt:lpstr>Sheet2</vt:lpstr>
      <vt:lpstr>'11.昨年のデータ等を利用する場合 '!Print_Area</vt:lpstr>
      <vt:lpstr>'4.注意事項'!Print_Area</vt:lpstr>
      <vt:lpstr>'6.データ入力'!Print_Area</vt:lpstr>
      <vt:lpstr>'7.申込書・領収証'!Print_Area</vt:lpstr>
      <vt:lpstr>'8.登録選手'!Print_Area</vt:lpstr>
      <vt:lpstr>'9.保険申込'!Print_Area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TSUKAMOTO08</dc:creator>
  <cp:lastModifiedBy>Sotaro Tsukamoto</cp:lastModifiedBy>
  <cp:lastPrinted>2025-11-13T01:37:42Z</cp:lastPrinted>
  <dcterms:created xsi:type="dcterms:W3CDTF">1997-01-08T22:48:59Z</dcterms:created>
  <dcterms:modified xsi:type="dcterms:W3CDTF">2025-11-16T05:55:57Z</dcterms:modified>
</cp:coreProperties>
</file>